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echa01\Desktop\GCO\NIH Salary Cap Worksheet\"/>
    </mc:Choice>
  </mc:AlternateContent>
  <bookViews>
    <workbookView xWindow="0" yWindow="0" windowWidth="23040" windowHeight="9876"/>
  </bookViews>
  <sheets>
    <sheet name="P-T Below Cap" sheetId="1" r:id="rId1"/>
    <sheet name="Section 2 Add Accounts" sheetId="3" r:id="rId2"/>
    <sheet name="Section 4 Add Accounts" sheetId="4" r:id="rId3"/>
  </sheets>
  <definedNames>
    <definedName name="_xlnm.Print_Area" localSheetId="0">'P-T Below Cap'!$A$7:$F$64</definedName>
    <definedName name="_xlnm.Print_Area" localSheetId="1">'Section 2 Add Accounts'!$A$4:$F$41</definedName>
    <definedName name="_xlnm.Print_Area" localSheetId="2">'Section 4 Add Accounts'!$A$4:$F$41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43" i="1" l="1"/>
  <c r="D29" i="4"/>
  <c r="D30" i="4"/>
  <c r="D31" i="4"/>
  <c r="D32" i="4"/>
  <c r="D33" i="4"/>
  <c r="D34" i="4"/>
  <c r="D35" i="4"/>
  <c r="D36" i="4"/>
  <c r="D37" i="4"/>
  <c r="D38" i="4"/>
  <c r="D28" i="4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F24" i="3"/>
  <c r="D24" i="3"/>
  <c r="E24" i="3" s="1"/>
  <c r="D43" i="1"/>
  <c r="D44" i="1"/>
  <c r="D45" i="1"/>
  <c r="D46" i="1"/>
  <c r="D47" i="1"/>
  <c r="D48" i="1"/>
  <c r="D49" i="1"/>
  <c r="D50" i="1"/>
  <c r="D42" i="1"/>
  <c r="F55" i="1" l="1"/>
  <c r="A46" i="1" l="1"/>
  <c r="A45" i="1"/>
  <c r="A44" i="1"/>
  <c r="F14" i="1"/>
  <c r="A15" i="1" s="1"/>
  <c r="C39" i="4" l="1"/>
  <c r="F43" i="3"/>
  <c r="F44" i="3"/>
  <c r="A44" i="3"/>
  <c r="A43" i="3"/>
  <c r="B5" i="3"/>
  <c r="F40" i="3" l="1"/>
  <c r="D13" i="3"/>
  <c r="D12" i="3"/>
  <c r="C20" i="3"/>
  <c r="A19" i="3"/>
  <c r="A16" i="3"/>
  <c r="C18" i="3"/>
  <c r="A18" i="3"/>
  <c r="D14" i="3"/>
  <c r="C13" i="3"/>
  <c r="C12" i="3"/>
  <c r="A20" i="3"/>
  <c r="D17" i="3"/>
  <c r="A17" i="3"/>
  <c r="C19" i="3"/>
  <c r="D15" i="3"/>
  <c r="C14" i="3"/>
  <c r="A13" i="3"/>
  <c r="A12" i="3"/>
  <c r="C16" i="3"/>
  <c r="D18" i="3"/>
  <c r="D20" i="3"/>
  <c r="D16" i="3"/>
  <c r="C15" i="3"/>
  <c r="A14" i="3"/>
  <c r="A15" i="3"/>
  <c r="C17" i="3"/>
  <c r="D19" i="3"/>
  <c r="G14" i="1" l="1"/>
  <c r="C51" i="1" l="1"/>
  <c r="F12" i="4"/>
  <c r="D8" i="4"/>
  <c r="D10" i="4" s="1"/>
  <c r="B8" i="4"/>
  <c r="F6" i="3"/>
  <c r="E31" i="4" l="1"/>
  <c r="E28" i="4"/>
  <c r="E34" i="4"/>
  <c r="E29" i="4"/>
  <c r="E32" i="4"/>
  <c r="E33" i="4"/>
  <c r="E38" i="4"/>
  <c r="E35" i="4"/>
  <c r="E36" i="4"/>
  <c r="E37" i="4"/>
  <c r="E30" i="4"/>
  <c r="C25" i="4"/>
  <c r="C18" i="4"/>
  <c r="C17" i="4"/>
  <c r="C19" i="4"/>
  <c r="A21" i="4"/>
  <c r="C20" i="4"/>
  <c r="A19" i="4"/>
  <c r="C21" i="4"/>
  <c r="A20" i="4"/>
  <c r="C22" i="4"/>
  <c r="C23" i="4"/>
  <c r="C24" i="4"/>
  <c r="F44" i="4"/>
  <c r="A13" i="4"/>
  <c r="F30" i="4"/>
  <c r="F37" i="4"/>
  <c r="F32" i="4"/>
  <c r="F29" i="4"/>
  <c r="F36" i="4"/>
  <c r="F38" i="4"/>
  <c r="F35" i="4"/>
  <c r="F33" i="4"/>
  <c r="F31" i="4"/>
  <c r="F34" i="4"/>
  <c r="F28" i="4" l="1"/>
  <c r="D39" i="4"/>
  <c r="D51" i="1" s="1"/>
  <c r="C26" i="4"/>
  <c r="C41" i="4" s="1"/>
  <c r="C43" i="4" s="1"/>
  <c r="C35" i="3"/>
  <c r="C30" i="1" s="1"/>
  <c r="C44" i="4" l="1"/>
  <c r="F34" i="1"/>
  <c r="E7" i="4" l="1"/>
  <c r="B7" i="4"/>
  <c r="B6" i="4"/>
  <c r="F16" i="4"/>
  <c r="E16" i="4"/>
  <c r="F8" i="4"/>
  <c r="F11" i="3"/>
  <c r="D7" i="3"/>
  <c r="D9" i="3" s="1"/>
  <c r="B7" i="3"/>
  <c r="B6" i="3"/>
  <c r="D6" i="3"/>
  <c r="A6" i="3"/>
  <c r="A45" i="3"/>
  <c r="C21" i="3" l="1"/>
  <c r="C37" i="3" s="1"/>
  <c r="F7" i="3"/>
  <c r="C39" i="3" l="1"/>
  <c r="C40" i="3" s="1"/>
  <c r="D35" i="3" l="1"/>
  <c r="D30" i="1" s="1"/>
  <c r="E35" i="3" l="1"/>
  <c r="E30" i="1" s="1"/>
  <c r="F30" i="1" s="1"/>
  <c r="F35" i="3"/>
  <c r="F41" i="1"/>
  <c r="E41" i="1"/>
  <c r="E20" i="1"/>
  <c r="F20" i="1"/>
  <c r="A47" i="1" l="1"/>
  <c r="A22" i="4" s="1"/>
  <c r="A18" i="4"/>
  <c r="F63" i="1"/>
  <c r="F19" i="1" l="1"/>
  <c r="C31" i="1"/>
  <c r="A42" i="1"/>
  <c r="A17" i="4" s="1"/>
  <c r="A48" i="1"/>
  <c r="A23" i="4" s="1"/>
  <c r="A49" i="1"/>
  <c r="A24" i="4" s="1"/>
  <c r="A50" i="1"/>
  <c r="A25" i="4" s="1"/>
  <c r="C52" i="1"/>
  <c r="C54" i="1" s="1"/>
  <c r="C55" i="1" s="1"/>
  <c r="C58" i="1"/>
  <c r="D19" i="4" l="1"/>
  <c r="D25" i="4"/>
  <c r="D17" i="4"/>
  <c r="D20" i="4"/>
  <c r="D21" i="4"/>
  <c r="D22" i="4"/>
  <c r="D24" i="4"/>
  <c r="D23" i="4"/>
  <c r="D18" i="4"/>
  <c r="D21" i="1"/>
  <c r="D27" i="1"/>
  <c r="D22" i="1"/>
  <c r="D25" i="1"/>
  <c r="D28" i="1"/>
  <c r="D23" i="1"/>
  <c r="D26" i="1"/>
  <c r="D29" i="1"/>
  <c r="D24" i="1"/>
  <c r="C33" i="1"/>
  <c r="C34" i="1" s="1"/>
  <c r="E23" i="1" l="1"/>
  <c r="E26" i="1"/>
  <c r="E28" i="1"/>
  <c r="E22" i="1"/>
  <c r="E21" i="1"/>
  <c r="E25" i="1"/>
  <c r="E27" i="1"/>
  <c r="E24" i="1"/>
  <c r="E29" i="1"/>
  <c r="F48" i="1"/>
  <c r="F42" i="1"/>
  <c r="F49" i="1"/>
  <c r="F24" i="4" s="1"/>
  <c r="F46" i="1"/>
  <c r="F21" i="4" s="1"/>
  <c r="F50" i="1"/>
  <c r="F47" i="1"/>
  <c r="F45" i="1"/>
  <c r="F20" i="4" s="1"/>
  <c r="F43" i="1"/>
  <c r="F18" i="4" s="1"/>
  <c r="F44" i="1"/>
  <c r="D52" i="1"/>
  <c r="D31" i="1"/>
  <c r="A32" i="1" s="1"/>
  <c r="F22" i="1" l="1"/>
  <c r="F13" i="3" s="1"/>
  <c r="E13" i="3"/>
  <c r="F28" i="1"/>
  <c r="F19" i="3" s="1"/>
  <c r="E19" i="3"/>
  <c r="F24" i="1"/>
  <c r="F15" i="3" s="1"/>
  <c r="E15" i="3"/>
  <c r="F21" i="1"/>
  <c r="E12" i="3"/>
  <c r="F26" i="1"/>
  <c r="F17" i="3" s="1"/>
  <c r="E17" i="3"/>
  <c r="F27" i="1"/>
  <c r="F18" i="3" s="1"/>
  <c r="E18" i="3"/>
  <c r="F25" i="1"/>
  <c r="F16" i="3" s="1"/>
  <c r="E16" i="3"/>
  <c r="F29" i="1"/>
  <c r="F20" i="3" s="1"/>
  <c r="E20" i="3"/>
  <c r="F23" i="1"/>
  <c r="F14" i="3" s="1"/>
  <c r="E14" i="3"/>
  <c r="E47" i="1"/>
  <c r="E22" i="4" s="1"/>
  <c r="F22" i="4"/>
  <c r="E42" i="1"/>
  <c r="E17" i="4" s="1"/>
  <c r="F17" i="4"/>
  <c r="E44" i="1"/>
  <c r="E19" i="4" s="1"/>
  <c r="F19" i="4"/>
  <c r="E48" i="1"/>
  <c r="E23" i="4" s="1"/>
  <c r="F23" i="4"/>
  <c r="E50" i="1"/>
  <c r="E25" i="4" s="1"/>
  <c r="F25" i="4"/>
  <c r="E45" i="1"/>
  <c r="E20" i="4" s="1"/>
  <c r="E46" i="1"/>
  <c r="E21" i="4" s="1"/>
  <c r="E49" i="1"/>
  <c r="E24" i="4" s="1"/>
  <c r="A53" i="1"/>
  <c r="D54" i="1"/>
  <c r="D55" i="1" s="1"/>
  <c r="E43" i="1"/>
  <c r="E18" i="4" s="1"/>
  <c r="D26" i="4"/>
  <c r="D41" i="4" s="1"/>
  <c r="A42" i="4" s="1"/>
  <c r="F39" i="4"/>
  <c r="D21" i="3"/>
  <c r="D37" i="3" s="1"/>
  <c r="A38" i="3" s="1"/>
  <c r="D33" i="1"/>
  <c r="D34" i="1" s="1"/>
  <c r="E31" i="1"/>
  <c r="E33" i="1" s="1"/>
  <c r="F12" i="3" l="1"/>
  <c r="F31" i="1"/>
  <c r="F33" i="1" s="1"/>
  <c r="D43" i="4"/>
  <c r="D44" i="4" s="1"/>
  <c r="E39" i="4"/>
  <c r="F51" i="1"/>
  <c r="F52" i="1" s="1"/>
  <c r="F54" i="1" s="1"/>
  <c r="D39" i="3"/>
  <c r="D40" i="3" s="1"/>
  <c r="E26" i="4"/>
  <c r="F26" i="4"/>
  <c r="F41" i="4" s="1"/>
  <c r="F43" i="4" s="1"/>
  <c r="F21" i="3"/>
  <c r="F37" i="3" s="1"/>
  <c r="F39" i="3" s="1"/>
  <c r="E21" i="3"/>
  <c r="E37" i="3" s="1"/>
  <c r="E39" i="3" s="1"/>
  <c r="E34" i="1"/>
  <c r="E41" i="4" l="1"/>
  <c r="E43" i="4" s="1"/>
  <c r="E51" i="1"/>
  <c r="E52" i="1" s="1"/>
  <c r="E40" i="3"/>
  <c r="E11" i="3"/>
  <c r="E54" i="1" l="1"/>
  <c r="E55" i="1" s="1"/>
  <c r="C57" i="1"/>
  <c r="C59" i="1" s="1"/>
  <c r="E44" i="4"/>
</calcChain>
</file>

<file path=xl/sharedStrings.xml><?xml version="1.0" encoding="utf-8"?>
<sst xmlns="http://schemas.openxmlformats.org/spreadsheetml/2006/main" count="159" uniqueCount="79">
  <si>
    <t>No</t>
  </si>
  <si>
    <t>Yes</t>
  </si>
  <si>
    <t>Y/N</t>
  </si>
  <si>
    <t>Employee or Administrator with the first hand knowledge of the employee's activities</t>
  </si>
  <si>
    <t>Signature</t>
  </si>
  <si>
    <t>P/T Institutional Base Salary (IBS)</t>
  </si>
  <si>
    <t>% of Base Charged to Sponsored Projects</t>
  </si>
  <si>
    <t>% Effort</t>
  </si>
  <si>
    <t>Account #s (Legacy / Cloud):</t>
  </si>
  <si>
    <t>Y/N?</t>
  </si>
  <si>
    <t>Remaining Effort and Base Salary</t>
  </si>
  <si>
    <t>0255E271 / IF300001415</t>
  </si>
  <si>
    <t>0255D361 / IF134001480</t>
  </si>
  <si>
    <t>0255C391 / IF300001338</t>
  </si>
  <si>
    <t>0259A631 / IF300001291</t>
  </si>
  <si>
    <t>0255B531 / IF300001412</t>
  </si>
  <si>
    <t>0255A613 / IF300001394</t>
  </si>
  <si>
    <t>02662236 / IN300001405</t>
  </si>
  <si>
    <t>02662051 / IN300001095</t>
  </si>
  <si>
    <t>02661111 / IN300001080</t>
  </si>
  <si>
    <r>
      <t>CM Equivalent of % Effort -</t>
    </r>
    <r>
      <rPr>
        <i/>
        <sz val="11"/>
        <color theme="1"/>
        <rFont val="Calibri"/>
        <family val="2"/>
        <scheme val="minor"/>
      </rPr>
      <t xml:space="preserve"> This is the % of the FTE above multiplied by 12 months.</t>
    </r>
  </si>
  <si>
    <t>Section 1 - Determine if P/T Base is Above NIH Cap</t>
  </si>
  <si>
    <t>Paas Transaction No:</t>
  </si>
  <si>
    <t>Life No:</t>
  </si>
  <si>
    <t>Instructions</t>
  </si>
  <si>
    <t>Name of Employee:</t>
  </si>
  <si>
    <t>% of F/T Appt</t>
  </si>
  <si>
    <r>
      <t xml:space="preserve">Confirm with employee.  Is the budgeted effort the actual effort for </t>
    </r>
    <r>
      <rPr>
        <u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project?</t>
    </r>
  </si>
  <si>
    <t>F/T Inst. Base Salary Equivalent:</t>
  </si>
  <si>
    <t>This is to certify that the effort charged to project(s) as shown above is reasonable in relation to the work performed.</t>
  </si>
  <si>
    <t>Date:</t>
  </si>
  <si>
    <t>CM Effort</t>
  </si>
  <si>
    <r>
      <t xml:space="preserve">Complete this section if actual effort </t>
    </r>
    <r>
      <rPr>
        <i/>
        <u/>
        <sz val="11"/>
        <color theme="1"/>
        <rFont val="Calibri"/>
        <family val="2"/>
        <scheme val="minor"/>
      </rPr>
      <t>differs</t>
    </r>
    <r>
      <rPr>
        <i/>
        <sz val="11"/>
        <color theme="1"/>
        <rFont val="Calibri"/>
        <family val="2"/>
        <scheme val="minor"/>
      </rPr>
      <t xml:space="preserve"> from budgeted effort on </t>
    </r>
    <r>
      <rPr>
        <i/>
        <u/>
        <sz val="11"/>
        <color theme="1"/>
        <rFont val="Calibri"/>
        <family val="2"/>
        <scheme val="minor"/>
      </rPr>
      <t>one or more</t>
    </r>
    <r>
      <rPr>
        <i/>
        <sz val="11"/>
        <color theme="1"/>
        <rFont val="Calibri"/>
        <family val="2"/>
        <scheme val="minor"/>
      </rPr>
      <t xml:space="preserve"> projects. Enter CM for all projects.</t>
    </r>
  </si>
  <si>
    <t xml:space="preserve">Section 4  Confirm Whether the Budgeted Effort is the SAME as the Actual Effort       </t>
  </si>
  <si>
    <t>P/T Institutional Base Salary:</t>
  </si>
  <si>
    <t>Subtotal of Additional Accounts</t>
  </si>
  <si>
    <t>0259D611 / IF300001425</t>
  </si>
  <si>
    <t>0259D613 / IF300001316</t>
  </si>
  <si>
    <t>Addtitional Accounts</t>
  </si>
  <si>
    <t>Additional Accounts</t>
  </si>
  <si>
    <t xml:space="preserve"> When Budgeted and Actual Effort Differ</t>
  </si>
  <si>
    <t>boxes. In each yellow row, enter account no., answer whether this is a DHHS sponsored project, and enter the CM effort.</t>
  </si>
  <si>
    <t>Use this form to add more accounts. Information in gray boxes is from the main form. Enter information in the yellow</t>
  </si>
  <si>
    <t>Please print out this sheet and attach to the main form.</t>
  </si>
  <si>
    <t>Effort and Salary Source Transaction Form</t>
  </si>
  <si>
    <r>
      <t xml:space="preserve">Confirm with employee.  Is the budgeted effort the actual effort for </t>
    </r>
    <r>
      <rPr>
        <i/>
        <u/>
        <sz val="11"/>
        <color theme="1"/>
        <rFont val="Calibri"/>
        <family val="2"/>
        <scheme val="minor"/>
      </rPr>
      <t>each</t>
    </r>
    <r>
      <rPr>
        <i/>
        <sz val="11"/>
        <color theme="1"/>
        <rFont val="Calibri"/>
        <family val="2"/>
        <scheme val="minor"/>
      </rPr>
      <t xml:space="preserve"> project?</t>
    </r>
  </si>
  <si>
    <t>Sponsored Project Effort and Salary Total</t>
  </si>
  <si>
    <t>Use this form to add more accounts. Data in gray boxes is from the main form. Enter information in the yellow</t>
  </si>
  <si>
    <t>Recommended Zoom at 100% for "View" in "Normal" setting.</t>
  </si>
  <si>
    <t>.</t>
  </si>
  <si>
    <t>Sponsored Project Salary on PaaS Transactions</t>
  </si>
  <si>
    <t>Use of this form is optional.</t>
  </si>
  <si>
    <t>NIH Cap:</t>
  </si>
  <si>
    <t>Part-Time Employee Below the NIH Salary Cap</t>
  </si>
  <si>
    <t>boxes. In each yellow row and enter the CM effort.</t>
  </si>
  <si>
    <t>CM Equivalent of % Effort:</t>
  </si>
  <si>
    <t>This is the % of the FTE above multiplied by 12 months.</t>
  </si>
  <si>
    <t xml:space="preserve">Enter information in yellow boxes and follow additional instructions in each section.  </t>
  </si>
  <si>
    <t>Section 2 - Enter Calendar Month (CM) Effort from Sponsored Project Budgets</t>
  </si>
  <si>
    <t>Section 2 Grand Total</t>
  </si>
  <si>
    <t xml:space="preserve">Section 3  Confirm Whether the Budgeted Effort is the SAME as the Actual Effort       </t>
  </si>
  <si>
    <t>Section 4  Process Salary Source Transactions When Budgeted and Actual Effort Differ</t>
  </si>
  <si>
    <t>Section 4 Grand Total</t>
  </si>
  <si>
    <t>Section 5 - Effort and Allowable Salary</t>
  </si>
  <si>
    <t>Section 6 - Certification</t>
  </si>
  <si>
    <t>From "Section 2 Add Accounts" tab</t>
  </si>
  <si>
    <t>From "Section 4 Add Accounts" tab</t>
  </si>
  <si>
    <t>Section 2 Calendar Month (CM) Effort from Sponsored Project Budgets</t>
  </si>
  <si>
    <t>Section 2 - Subtotal from Main Page</t>
  </si>
  <si>
    <t>Section 4 Additional Accounts:</t>
  </si>
  <si>
    <t>Section 4 - Subtotal from Main Page</t>
  </si>
  <si>
    <t>Section 2 Additional Accounts for Sponsored Project Budgets</t>
  </si>
  <si>
    <t>Part-time employees whose institutional base salary is below the Department of Health and Human Serices (DHHS) cap may complete</t>
  </si>
  <si>
    <t>In each row, enter account no and CM effort for each sponsored project budget.  If you have additional sponsored project budgets,</t>
  </si>
  <si>
    <t>enter them in "Section 2 Add Accounts" tab.</t>
  </si>
  <si>
    <t>PaaS Transaction No:</t>
  </si>
  <si>
    <t>-</t>
  </si>
  <si>
    <t xml:space="preserve">and sign this form. The cap is commonly referred to as the NIH Salary Cap and will be referred to as such on this form. </t>
  </si>
  <si>
    <t xml:space="preserve"> If you have additional sponsored project accounts, enter them in "Section 4 Add Accounts"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</si>
</sst>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_(* #,##0_);_(* \(#,##0\);_(* &quot;-&quot;??_);_(@_)"/>
    <numFmt numFmtId="169" formatCode="m/d/yy;@"/>
    <numFmt numFmtId="170" formatCode="_(* #,##0.00_);_(* \(#,##0.0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/>
    <xf numFmtId="0" fontId="3" fillId="2" borderId="0" xfId="0" applyFont="1" applyFill="1" applyProtection="1"/>
    <xf numFmtId="43" fontId="0" fillId="2" borderId="0" xfId="0" applyNumberFormat="1" applyFill="1" applyProtection="1">
      <protection locked="0"/>
    </xf>
    <xf numFmtId="0" fontId="0" fillId="2" borderId="0" xfId="0" applyFont="1" applyFill="1" applyProtection="1">
      <protection locked="0"/>
    </xf>
    <xf numFmtId="165" fontId="0" fillId="2" borderId="0" xfId="0" applyNumberFormat="1" applyFill="1" applyBorder="1" applyProtection="1">
      <protection locked="0"/>
    </xf>
    <xf numFmtId="43" fontId="0" fillId="2" borderId="0" xfId="0" applyNumberFormat="1" applyFill="1" applyBorder="1" applyProtection="1">
      <protection locked="0"/>
    </xf>
    <xf numFmtId="166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>
      <protection locked="0"/>
    </xf>
    <xf numFmtId="41" fontId="0" fillId="2" borderId="0" xfId="0" applyNumberFormat="1" applyFill="1" applyProtection="1"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49" fontId="5" fillId="2" borderId="0" xfId="0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6" fontId="0" fillId="2" borderId="0" xfId="3" applyNumberFormat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0" fontId="0" fillId="2" borderId="0" xfId="0" applyFont="1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0" fontId="0" fillId="2" borderId="0" xfId="3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41" fontId="0" fillId="2" borderId="0" xfId="0" applyNumberFormat="1" applyFill="1" applyBorder="1" applyProtection="1"/>
    <xf numFmtId="167" fontId="0" fillId="2" borderId="0" xfId="3" applyNumberFormat="1" applyFont="1" applyFill="1" applyProtection="1">
      <protection locked="0"/>
    </xf>
    <xf numFmtId="41" fontId="5" fillId="2" borderId="0" xfId="0" applyNumberFormat="1" applyFont="1" applyFill="1" applyBorder="1" applyProtection="1"/>
    <xf numFmtId="43" fontId="0" fillId="2" borderId="0" xfId="1" applyFont="1" applyFill="1" applyProtection="1">
      <protection locked="0"/>
    </xf>
    <xf numFmtId="44" fontId="6" fillId="2" borderId="0" xfId="0" applyNumberFormat="1" applyFont="1" applyFill="1" applyBorder="1" applyProtection="1">
      <protection locked="0"/>
    </xf>
    <xf numFmtId="43" fontId="0" fillId="2" borderId="0" xfId="1" applyFont="1" applyFill="1" applyBorder="1" applyAlignment="1" applyProtection="1">
      <alignment horizontal="right"/>
      <protection locked="0"/>
    </xf>
    <xf numFmtId="165" fontId="0" fillId="2" borderId="0" xfId="0" applyNumberFormat="1" applyFill="1" applyProtection="1">
      <protection locked="0"/>
    </xf>
    <xf numFmtId="43" fontId="0" fillId="2" borderId="0" xfId="1" applyFont="1" applyFill="1" applyBorder="1" applyAlignment="1" applyProtection="1">
      <alignment horizontal="right"/>
    </xf>
    <xf numFmtId="164" fontId="0" fillId="2" borderId="0" xfId="1" applyNumberFormat="1" applyFont="1" applyFill="1" applyBorder="1" applyProtection="1">
      <protection locked="0"/>
    </xf>
    <xf numFmtId="165" fontId="3" fillId="2" borderId="0" xfId="2" applyNumberFormat="1" applyFont="1" applyFill="1" applyBorder="1" applyProtection="1">
      <protection locked="0"/>
    </xf>
    <xf numFmtId="10" fontId="3" fillId="2" borderId="0" xfId="3" applyNumberFormat="1" applyFont="1" applyFill="1" applyBorder="1" applyProtection="1">
      <protection locked="0"/>
    </xf>
    <xf numFmtId="166" fontId="5" fillId="2" borderId="0" xfId="3" applyNumberFormat="1" applyFont="1" applyFill="1" applyBorder="1" applyAlignment="1" applyProtection="1">
      <alignment horizontal="right"/>
      <protection locked="0"/>
    </xf>
    <xf numFmtId="44" fontId="0" fillId="2" borderId="0" xfId="0" applyNumberForma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166" fontId="0" fillId="2" borderId="0" xfId="0" applyNumberFormat="1" applyFill="1" applyBorder="1" applyAlignment="1" applyProtection="1">
      <alignment horizontal="left"/>
      <protection locked="0"/>
    </xf>
    <xf numFmtId="166" fontId="0" fillId="2" borderId="0" xfId="0" applyNumberFormat="1" applyFill="1" applyBorder="1" applyProtection="1"/>
    <xf numFmtId="43" fontId="5" fillId="3" borderId="0" xfId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 applyProtection="1">
      <protection locked="0"/>
    </xf>
    <xf numFmtId="9" fontId="5" fillId="2" borderId="0" xfId="3" applyFont="1" applyFill="1" applyBorder="1" applyAlignment="1" applyProtection="1">
      <alignment horizontal="right"/>
      <protection locked="0"/>
    </xf>
    <xf numFmtId="166" fontId="5" fillId="2" borderId="0" xfId="3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ill="1"/>
    <xf numFmtId="49" fontId="5" fillId="3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2" fontId="0" fillId="2" borderId="0" xfId="0" applyNumberForma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2" borderId="0" xfId="0" quotePrefix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 vertical="top"/>
      <protection locked="0"/>
    </xf>
    <xf numFmtId="168" fontId="0" fillId="3" borderId="0" xfId="1" applyNumberFormat="1" applyFont="1" applyFill="1" applyBorder="1" applyAlignment="1" applyProtection="1">
      <alignment vertical="center"/>
      <protection locked="0"/>
    </xf>
    <xf numFmtId="10" fontId="9" fillId="3" borderId="0" xfId="3" applyNumberFormat="1" applyFont="1" applyFill="1" applyBorder="1" applyAlignment="1" applyProtection="1">
      <alignment horizontal="right"/>
      <protection locked="0"/>
    </xf>
    <xf numFmtId="168" fontId="0" fillId="2" borderId="0" xfId="1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43" fontId="3" fillId="2" borderId="0" xfId="1" applyFont="1" applyFill="1" applyBorder="1" applyAlignment="1" applyProtection="1">
      <alignment horizontal="right"/>
    </xf>
    <xf numFmtId="168" fontId="3" fillId="2" borderId="0" xfId="1" applyNumberFormat="1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3" fillId="2" borderId="0" xfId="0" quotePrefix="1" applyFont="1" applyFill="1" applyBorder="1" applyProtection="1">
      <protection locked="0"/>
    </xf>
    <xf numFmtId="0" fontId="13" fillId="2" borderId="0" xfId="0" quotePrefix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66" fontId="0" fillId="4" borderId="0" xfId="3" applyNumberFormat="1" applyFont="1" applyFill="1" applyBorder="1" applyProtection="1"/>
    <xf numFmtId="166" fontId="0" fillId="4" borderId="2" xfId="3" applyNumberFormat="1" applyFont="1" applyFill="1" applyBorder="1" applyProtection="1"/>
    <xf numFmtId="10" fontId="0" fillId="2" borderId="0" xfId="0" applyNumberFormat="1" applyFill="1" applyBorder="1" applyAlignment="1" applyProtection="1">
      <alignment vertical="top"/>
      <protection locked="0"/>
    </xf>
    <xf numFmtId="0" fontId="14" fillId="2" borderId="0" xfId="0" applyFont="1" applyFill="1" applyProtection="1">
      <protection locked="0"/>
    </xf>
    <xf numFmtId="41" fontId="0" fillId="4" borderId="1" xfId="0" applyNumberFormat="1" applyFill="1" applyBorder="1" applyProtection="1"/>
    <xf numFmtId="41" fontId="0" fillId="3" borderId="0" xfId="0" applyNumberFormat="1" applyFill="1" applyBorder="1" applyAlignment="1" applyProtection="1">
      <alignment horizontal="center"/>
      <protection locked="0"/>
    </xf>
    <xf numFmtId="168" fontId="0" fillId="2" borderId="0" xfId="1" applyNumberFormat="1" applyFont="1" applyFill="1" applyBorder="1" applyProtection="1"/>
    <xf numFmtId="10" fontId="0" fillId="2" borderId="0" xfId="3" applyNumberFormat="1" applyFont="1" applyFill="1" applyBorder="1" applyProtection="1"/>
    <xf numFmtId="169" fontId="0" fillId="2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41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locked="0"/>
    </xf>
    <xf numFmtId="166" fontId="0" fillId="0" borderId="0" xfId="3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8" fontId="0" fillId="5" borderId="0" xfId="1" applyNumberFormat="1" applyFont="1" applyFill="1" applyBorder="1" applyAlignment="1" applyProtection="1">
      <alignment horizontal="right"/>
    </xf>
    <xf numFmtId="49" fontId="0" fillId="5" borderId="0" xfId="0" applyNumberFormat="1" applyFill="1" applyBorder="1" applyProtection="1"/>
    <xf numFmtId="0" fontId="5" fillId="2" borderId="0" xfId="4" applyNumberFormat="1" applyFont="1" applyFill="1" applyBorder="1" applyAlignment="1" applyProtection="1">
      <alignment horizontal="left"/>
      <protection locked="0"/>
    </xf>
    <xf numFmtId="44" fontId="0" fillId="2" borderId="0" xfId="0" applyNumberFormat="1" applyFill="1" applyBorder="1" applyAlignment="1" applyProtection="1">
      <alignment horizontal="right"/>
      <protection locked="0"/>
    </xf>
    <xf numFmtId="43" fontId="6" fillId="2" borderId="0" xfId="1" applyFont="1" applyFill="1" applyBorder="1" applyAlignment="1" applyProtection="1">
      <alignment horizontal="right"/>
    </xf>
    <xf numFmtId="166" fontId="9" fillId="2" borderId="0" xfId="1" applyNumberFormat="1" applyFont="1" applyFill="1" applyBorder="1" applyAlignment="1" applyProtection="1">
      <alignment horizontal="right"/>
    </xf>
    <xf numFmtId="168" fontId="6" fillId="2" borderId="0" xfId="1" applyNumberFormat="1" applyFont="1" applyFill="1" applyBorder="1" applyAlignment="1" applyProtection="1">
      <alignment horizontal="right"/>
    </xf>
    <xf numFmtId="49" fontId="15" fillId="3" borderId="0" xfId="0" applyNumberFormat="1" applyFont="1" applyFill="1" applyBorder="1" applyProtection="1">
      <protection locked="0"/>
    </xf>
    <xf numFmtId="0" fontId="16" fillId="2" borderId="0" xfId="0" applyFont="1" applyFill="1" applyBorder="1" applyAlignment="1" applyProtection="1">
      <alignment horizontal="right"/>
      <protection locked="0"/>
    </xf>
    <xf numFmtId="166" fontId="0" fillId="5" borderId="2" xfId="0" applyNumberFormat="1" applyFill="1" applyBorder="1" applyProtection="1"/>
    <xf numFmtId="41" fontId="0" fillId="5" borderId="2" xfId="0" applyNumberFormat="1" applyFill="1" applyBorder="1" applyProtection="1"/>
    <xf numFmtId="49" fontId="5" fillId="5" borderId="2" xfId="0" applyNumberFormat="1" applyFont="1" applyFill="1" applyBorder="1" applyAlignment="1" applyProtection="1">
      <alignment horizontal="center"/>
    </xf>
    <xf numFmtId="49" fontId="8" fillId="2" borderId="5" xfId="0" applyNumberFormat="1" applyFont="1" applyFill="1" applyBorder="1" applyProtection="1">
      <protection locked="0"/>
    </xf>
    <xf numFmtId="49" fontId="5" fillId="2" borderId="5" xfId="0" applyNumberFormat="1" applyFont="1" applyFill="1" applyBorder="1" applyAlignment="1" applyProtection="1">
      <alignment horizontal="center" vertical="top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166" fontId="5" fillId="2" borderId="5" xfId="3" applyNumberFormat="1" applyFont="1" applyFill="1" applyBorder="1" applyAlignment="1" applyProtection="1">
      <alignment horizontal="right"/>
      <protection locked="0"/>
    </xf>
    <xf numFmtId="168" fontId="5" fillId="2" borderId="5" xfId="1" applyNumberFormat="1" applyFont="1" applyFill="1" applyBorder="1" applyAlignment="1" applyProtection="1">
      <alignment horizontal="right"/>
      <protection locked="0"/>
    </xf>
    <xf numFmtId="166" fontId="0" fillId="2" borderId="5" xfId="3" applyNumberFormat="1" applyFont="1" applyFill="1" applyBorder="1" applyProtection="1">
      <protection locked="0"/>
    </xf>
    <xf numFmtId="43" fontId="8" fillId="2" borderId="0" xfId="1" applyFont="1" applyFill="1" applyBorder="1" applyAlignment="1" applyProtection="1">
      <alignment horizontal="right"/>
    </xf>
    <xf numFmtId="49" fontId="17" fillId="5" borderId="2" xfId="0" applyNumberFormat="1" applyFont="1" applyFill="1" applyBorder="1" applyProtection="1"/>
    <xf numFmtId="0" fontId="0" fillId="2" borderId="0" xfId="0" applyFill="1" applyBorder="1"/>
    <xf numFmtId="0" fontId="14" fillId="2" borderId="0" xfId="0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6" fontId="5" fillId="0" borderId="0" xfId="3" applyNumberFormat="1" applyFont="1" applyFill="1" applyBorder="1" applyAlignment="1" applyProtection="1">
      <alignment horizontal="center"/>
      <protection locked="0"/>
    </xf>
    <xf numFmtId="164" fontId="0" fillId="0" borderId="0" xfId="1" applyNumberFormat="1" applyFont="1" applyFill="1" applyBorder="1" applyProtection="1">
      <protection locked="0"/>
    </xf>
    <xf numFmtId="166" fontId="5" fillId="0" borderId="0" xfId="3" applyNumberFormat="1" applyFont="1" applyFill="1" applyBorder="1" applyAlignment="1" applyProtection="1">
      <alignment horizontal="right"/>
      <protection locked="0"/>
    </xf>
    <xf numFmtId="9" fontId="5" fillId="0" borderId="0" xfId="3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166" fontId="3" fillId="2" borderId="2" xfId="0" applyNumberFormat="1" applyFont="1" applyFill="1" applyBorder="1" applyAlignment="1" applyProtection="1">
      <alignment horizontal="center"/>
    </xf>
    <xf numFmtId="166" fontId="3" fillId="2" borderId="2" xfId="0" applyNumberFormat="1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center"/>
    </xf>
    <xf numFmtId="49" fontId="5" fillId="5" borderId="0" xfId="0" applyNumberFormat="1" applyFont="1" applyFill="1" applyBorder="1" applyAlignment="1" applyProtection="1">
      <alignment horizontal="center" vertical="top"/>
    </xf>
    <xf numFmtId="49" fontId="8" fillId="5" borderId="0" xfId="0" applyNumberFormat="1" applyFont="1" applyFill="1" applyBorder="1" applyProtection="1"/>
    <xf numFmtId="2" fontId="8" fillId="5" borderId="0" xfId="0" applyNumberFormat="1" applyFont="1" applyFill="1" applyBorder="1" applyAlignment="1" applyProtection="1">
      <alignment horizontal="right"/>
    </xf>
    <xf numFmtId="166" fontId="8" fillId="5" borderId="0" xfId="3" applyNumberFormat="1" applyFont="1" applyFill="1" applyBorder="1" applyAlignment="1" applyProtection="1">
      <alignment horizontal="right"/>
    </xf>
    <xf numFmtId="168" fontId="8" fillId="5" borderId="0" xfId="1" applyNumberFormat="1" applyFont="1" applyFill="1" applyBorder="1" applyAlignment="1" applyProtection="1">
      <alignment horizontal="right"/>
    </xf>
    <xf numFmtId="166" fontId="3" fillId="4" borderId="0" xfId="3" applyNumberFormat="1" applyFont="1" applyFill="1" applyBorder="1" applyProtection="1"/>
    <xf numFmtId="166" fontId="8" fillId="2" borderId="0" xfId="3" applyNumberFormat="1" applyFont="1" applyFill="1" applyBorder="1" applyAlignment="1" applyProtection="1">
      <alignment horizontal="right"/>
    </xf>
    <xf numFmtId="168" fontId="3" fillId="2" borderId="0" xfId="1" applyNumberFormat="1" applyFont="1" applyFill="1" applyBorder="1" applyProtection="1"/>
    <xf numFmtId="166" fontId="3" fillId="2" borderId="0" xfId="3" applyNumberFormat="1" applyFont="1" applyFill="1" applyBorder="1" applyProtection="1"/>
    <xf numFmtId="43" fontId="3" fillId="2" borderId="0" xfId="1" applyFont="1" applyFill="1" applyBorder="1" applyProtection="1"/>
    <xf numFmtId="49" fontId="5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166" fontId="3" fillId="4" borderId="2" xfId="0" applyNumberFormat="1" applyFont="1" applyFill="1" applyBorder="1" applyAlignment="1" applyProtection="1">
      <alignment horizontal="center"/>
    </xf>
    <xf numFmtId="41" fontId="3" fillId="4" borderId="0" xfId="1" applyNumberFormat="1" applyFont="1" applyFill="1" applyBorder="1" applyProtection="1"/>
    <xf numFmtId="2" fontId="3" fillId="2" borderId="0" xfId="0" applyNumberFormat="1" applyFont="1" applyFill="1" applyBorder="1" applyProtection="1"/>
    <xf numFmtId="0" fontId="11" fillId="2" borderId="0" xfId="0" applyFont="1" applyFill="1" applyBorder="1" applyProtection="1"/>
    <xf numFmtId="0" fontId="0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13" fillId="2" borderId="0" xfId="0" quotePrefix="1" applyFont="1" applyFill="1" applyBorder="1" applyProtection="1"/>
    <xf numFmtId="0" fontId="0" fillId="2" borderId="0" xfId="0" quotePrefix="1" applyFont="1" applyFill="1" applyBorder="1" applyProtection="1"/>
    <xf numFmtId="0" fontId="13" fillId="2" borderId="0" xfId="0" quotePrefix="1" applyFont="1" applyFill="1" applyBorder="1" applyAlignment="1" applyProtection="1">
      <alignment horizontal="right"/>
    </xf>
    <xf numFmtId="10" fontId="0" fillId="2" borderId="0" xfId="0" applyNumberFormat="1" applyFill="1" applyBorder="1" applyAlignment="1" applyProtection="1">
      <alignment vertical="top"/>
    </xf>
    <xf numFmtId="0" fontId="12" fillId="2" borderId="0" xfId="0" applyFont="1" applyFill="1" applyBorder="1" applyProtection="1"/>
    <xf numFmtId="0" fontId="5" fillId="2" borderId="2" xfId="4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 vertical="center" wrapText="1"/>
    </xf>
    <xf numFmtId="168" fontId="0" fillId="5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right" vertical="top"/>
    </xf>
    <xf numFmtId="10" fontId="9" fillId="5" borderId="0" xfId="3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</xf>
    <xf numFmtId="166" fontId="0" fillId="2" borderId="0" xfId="3" applyNumberFormat="1" applyFont="1" applyFill="1" applyBorder="1" applyProtection="1"/>
    <xf numFmtId="10" fontId="0" fillId="2" borderId="0" xfId="0" applyNumberFormat="1" applyFill="1" applyBorder="1" applyProtection="1"/>
    <xf numFmtId="41" fontId="0" fillId="5" borderId="0" xfId="0" applyNumberFormat="1" applyFill="1" applyBorder="1" applyProtection="1"/>
    <xf numFmtId="0" fontId="5" fillId="2" borderId="0" xfId="0" applyFont="1" applyFill="1" applyBorder="1" applyProtection="1"/>
    <xf numFmtId="0" fontId="0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/>
    </xf>
    <xf numFmtId="41" fontId="3" fillId="2" borderId="2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Protection="1"/>
    <xf numFmtId="44" fontId="0" fillId="2" borderId="0" xfId="0" applyNumberFormat="1" applyFont="1" applyFill="1" applyBorder="1" applyProtection="1"/>
    <xf numFmtId="44" fontId="6" fillId="2" borderId="0" xfId="0" applyNumberFormat="1" applyFont="1" applyFill="1" applyBorder="1" applyProtection="1"/>
    <xf numFmtId="41" fontId="0" fillId="3" borderId="0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Protection="1"/>
    <xf numFmtId="168" fontId="3" fillId="4" borderId="2" xfId="0" applyNumberFormat="1" applyFont="1" applyFill="1" applyBorder="1" applyAlignment="1" applyProtection="1">
      <alignment horizontal="center"/>
    </xf>
    <xf numFmtId="43" fontId="3" fillId="5" borderId="0" xfId="0" applyNumberFormat="1" applyFont="1" applyFill="1" applyBorder="1" applyProtection="1"/>
    <xf numFmtId="168" fontId="3" fillId="5" borderId="0" xfId="0" applyNumberFormat="1" applyFont="1" applyFill="1" applyBorder="1" applyProtection="1"/>
    <xf numFmtId="166" fontId="3" fillId="5" borderId="0" xfId="3" applyNumberFormat="1" applyFont="1" applyFill="1" applyBorder="1" applyProtection="1"/>
    <xf numFmtId="166" fontId="0" fillId="5" borderId="2" xfId="3" applyNumberFormat="1" applyFont="1" applyFill="1" applyBorder="1" applyProtection="1"/>
    <xf numFmtId="41" fontId="0" fillId="2" borderId="0" xfId="1" applyNumberFormat="1" applyFont="1" applyFill="1" applyBorder="1" applyProtection="1">
      <protection locked="0"/>
    </xf>
    <xf numFmtId="168" fontId="6" fillId="2" borderId="0" xfId="2" applyNumberFormat="1" applyFont="1" applyFill="1" applyBorder="1" applyProtection="1"/>
    <xf numFmtId="10" fontId="9" fillId="2" borderId="0" xfId="3" applyNumberFormat="1" applyFont="1" applyFill="1" applyBorder="1" applyProtection="1"/>
    <xf numFmtId="2" fontId="3" fillId="2" borderId="0" xfId="0" applyNumberFormat="1" applyFont="1" applyFill="1" applyBorder="1" applyAlignment="1" applyProtection="1">
      <alignment horizontal="right"/>
    </xf>
    <xf numFmtId="166" fontId="3" fillId="2" borderId="0" xfId="3" applyNumberFormat="1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 vertical="top"/>
    </xf>
    <xf numFmtId="0" fontId="7" fillId="2" borderId="0" xfId="0" applyFont="1" applyFill="1" applyBorder="1" applyProtection="1"/>
    <xf numFmtId="44" fontId="0" fillId="2" borderId="0" xfId="0" applyNumberFormat="1" applyFill="1" applyBorder="1" applyProtection="1"/>
    <xf numFmtId="165" fontId="0" fillId="2" borderId="0" xfId="0" applyNumberFormat="1" applyFill="1" applyBorder="1" applyProtection="1"/>
    <xf numFmtId="0" fontId="0" fillId="2" borderId="0" xfId="0" applyFont="1" applyFill="1" applyBorder="1" applyAlignment="1" applyProtection="1">
      <alignment horizontal="right" vertical="center"/>
    </xf>
    <xf numFmtId="43" fontId="5" fillId="5" borderId="2" xfId="1" applyFont="1" applyFill="1" applyBorder="1" applyAlignment="1" applyProtection="1">
      <alignment horizontal="right"/>
    </xf>
    <xf numFmtId="0" fontId="3" fillId="2" borderId="0" xfId="0" applyNumberFormat="1" applyFont="1" applyFill="1" applyBorder="1" applyProtection="1"/>
    <xf numFmtId="0" fontId="7" fillId="2" borderId="0" xfId="0" applyNumberFormat="1" applyFont="1" applyFill="1" applyBorder="1" applyProtection="1"/>
    <xf numFmtId="166" fontId="9" fillId="2" borderId="0" xfId="3" applyNumberFormat="1" applyFont="1" applyFill="1" applyBorder="1" applyProtection="1"/>
    <xf numFmtId="41" fontId="3" fillId="2" borderId="0" xfId="0" applyNumberFormat="1" applyFont="1" applyFill="1" applyBorder="1" applyAlignment="1" applyProtection="1">
      <alignment horizontal="right"/>
    </xf>
    <xf numFmtId="2" fontId="0" fillId="5" borderId="2" xfId="0" applyNumberFormat="1" applyFill="1" applyBorder="1" applyProtection="1"/>
    <xf numFmtId="49" fontId="0" fillId="2" borderId="0" xfId="0" applyNumberFormat="1" applyFill="1" applyBorder="1" applyProtection="1"/>
    <xf numFmtId="44" fontId="0" fillId="2" borderId="2" xfId="0" applyNumberFormat="1" applyFill="1" applyBorder="1" applyAlignment="1" applyProtection="1">
      <alignment horizontal="right"/>
    </xf>
    <xf numFmtId="169" fontId="0" fillId="2" borderId="0" xfId="0" applyNumberFormat="1" applyFill="1" applyBorder="1" applyProtection="1"/>
    <xf numFmtId="0" fontId="0" fillId="2" borderId="4" xfId="0" applyFill="1" applyBorder="1" applyProtection="1"/>
    <xf numFmtId="0" fontId="0" fillId="5" borderId="0" xfId="0" applyNumberFormat="1" applyFont="1" applyFill="1" applyBorder="1" applyAlignment="1" applyProtection="1">
      <alignment vertical="top"/>
    </xf>
    <xf numFmtId="49" fontId="3" fillId="5" borderId="0" xfId="0" applyNumberFormat="1" applyFont="1" applyFill="1" applyBorder="1" applyAlignment="1" applyProtection="1">
      <alignment vertical="top"/>
    </xf>
    <xf numFmtId="49" fontId="0" fillId="5" borderId="0" xfId="0" applyNumberFormat="1" applyFont="1" applyFill="1" applyBorder="1" applyAlignment="1" applyProtection="1">
      <alignment vertical="top"/>
    </xf>
    <xf numFmtId="49" fontId="3" fillId="2" borderId="0" xfId="0" applyNumberFormat="1" applyFont="1" applyFill="1" applyBorder="1" applyAlignment="1" applyProtection="1">
      <alignment vertical="top"/>
    </xf>
    <xf numFmtId="0" fontId="0" fillId="5" borderId="0" xfId="0" applyFont="1" applyFill="1" applyBorder="1" applyAlignment="1" applyProtection="1">
      <alignment vertical="top"/>
    </xf>
    <xf numFmtId="49" fontId="8" fillId="2" borderId="5" xfId="0" applyNumberFormat="1" applyFont="1" applyFill="1" applyBorder="1" applyProtection="1"/>
    <xf numFmtId="49" fontId="5" fillId="2" borderId="5" xfId="0" applyNumberFormat="1" applyFont="1" applyFill="1" applyBorder="1" applyAlignment="1" applyProtection="1">
      <alignment horizontal="center" vertical="top"/>
    </xf>
    <xf numFmtId="2" fontId="5" fillId="2" borderId="5" xfId="0" applyNumberFormat="1" applyFont="1" applyFill="1" applyBorder="1" applyAlignment="1" applyProtection="1">
      <alignment horizontal="right"/>
    </xf>
    <xf numFmtId="166" fontId="5" fillId="2" borderId="5" xfId="3" applyNumberFormat="1" applyFont="1" applyFill="1" applyBorder="1" applyAlignment="1" applyProtection="1">
      <alignment horizontal="right"/>
    </xf>
    <xf numFmtId="168" fontId="5" fillId="2" borderId="5" xfId="1" applyNumberFormat="1" applyFont="1" applyFill="1" applyBorder="1" applyAlignment="1" applyProtection="1">
      <alignment horizontal="right"/>
    </xf>
    <xf numFmtId="166" fontId="0" fillId="2" borderId="5" xfId="3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/>
    <xf numFmtId="166" fontId="0" fillId="2" borderId="0" xfId="3" applyNumberFormat="1" applyFont="1" applyFill="1" applyProtection="1">
      <protection locked="0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right"/>
      <protection locked="0"/>
    </xf>
    <xf numFmtId="168" fontId="8" fillId="2" borderId="0" xfId="1" applyNumberFormat="1" applyFont="1" applyFill="1" applyBorder="1" applyAlignment="1" applyProtection="1">
      <alignment horizontal="right"/>
    </xf>
    <xf numFmtId="41" fontId="3" fillId="2" borderId="0" xfId="0" applyNumberFormat="1" applyFont="1" applyFill="1" applyBorder="1" applyProtection="1"/>
    <xf numFmtId="0" fontId="5" fillId="5" borderId="0" xfId="0" applyNumberFormat="1" applyFont="1" applyFill="1" applyBorder="1" applyProtection="1"/>
    <xf numFmtId="0" fontId="5" fillId="5" borderId="0" xfId="0" applyNumberFormat="1" applyFont="1" applyFill="1" applyBorder="1" applyAlignment="1" applyProtection="1">
      <alignment horizontal="right"/>
    </xf>
    <xf numFmtId="166" fontId="5" fillId="5" borderId="0" xfId="3" applyNumberFormat="1" applyFont="1" applyFill="1" applyBorder="1" applyAlignment="1" applyProtection="1">
      <alignment horizontal="right"/>
    </xf>
    <xf numFmtId="0" fontId="15" fillId="5" borderId="0" xfId="0" applyNumberFormat="1" applyFont="1" applyFill="1" applyBorder="1" applyAlignment="1" applyProtection="1">
      <alignment horizontal="right"/>
    </xf>
    <xf numFmtId="166" fontId="15" fillId="5" borderId="0" xfId="3" applyNumberFormat="1" applyFont="1" applyFill="1" applyBorder="1" applyAlignment="1" applyProtection="1">
      <alignment horizontal="right"/>
    </xf>
    <xf numFmtId="168" fontId="5" fillId="5" borderId="0" xfId="1" applyNumberFormat="1" applyFont="1" applyFill="1" applyBorder="1" applyAlignment="1" applyProtection="1">
      <alignment horizontal="right"/>
    </xf>
    <xf numFmtId="166" fontId="5" fillId="4" borderId="0" xfId="3" applyNumberFormat="1" applyFont="1" applyFill="1" applyBorder="1" applyAlignment="1" applyProtection="1">
      <alignment horizontal="right"/>
    </xf>
    <xf numFmtId="166" fontId="15" fillId="4" borderId="0" xfId="3" applyNumberFormat="1" applyFont="1" applyFill="1" applyBorder="1" applyAlignment="1" applyProtection="1">
      <alignment horizontal="right"/>
    </xf>
    <xf numFmtId="168" fontId="5" fillId="4" borderId="0" xfId="1" applyNumberFormat="1" applyFont="1" applyFill="1" applyBorder="1" applyAlignment="1" applyProtection="1">
      <alignment horizontal="right"/>
    </xf>
    <xf numFmtId="41" fontId="0" fillId="3" borderId="0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/>
    <xf numFmtId="168" fontId="3" fillId="4" borderId="0" xfId="1" applyNumberFormat="1" applyFont="1" applyFill="1" applyBorder="1" applyProtection="1"/>
    <xf numFmtId="170" fontId="0" fillId="2" borderId="0" xfId="0" applyNumberForma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</xf>
    <xf numFmtId="165" fontId="5" fillId="2" borderId="0" xfId="0" applyNumberFormat="1" applyFont="1" applyFill="1" applyAlignment="1" applyProtection="1">
      <alignment horizontal="left" vertical="top"/>
      <protection locked="0"/>
    </xf>
    <xf numFmtId="165" fontId="5" fillId="2" borderId="0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41" fontId="5" fillId="2" borderId="0" xfId="0" applyNumberFormat="1" applyFont="1" applyFill="1" applyAlignment="1" applyProtection="1">
      <alignment horizontal="left" vertical="top"/>
      <protection locked="0"/>
    </xf>
    <xf numFmtId="10" fontId="5" fillId="2" borderId="0" xfId="0" applyNumberFormat="1" applyFont="1" applyFill="1" applyAlignment="1" applyProtection="1">
      <alignment horizontal="left" vertical="top"/>
      <protection locked="0"/>
    </xf>
    <xf numFmtId="167" fontId="5" fillId="2" borderId="0" xfId="3" applyNumberFormat="1" applyFont="1" applyFill="1" applyAlignment="1" applyProtection="1">
      <alignment horizontal="left" vertical="top"/>
      <protection locked="0"/>
    </xf>
    <xf numFmtId="43" fontId="5" fillId="2" borderId="0" xfId="1" applyFont="1" applyFill="1" applyAlignment="1" applyProtection="1">
      <alignment horizontal="left" vertical="top"/>
      <protection locked="0"/>
    </xf>
    <xf numFmtId="166" fontId="5" fillId="2" borderId="0" xfId="0" applyNumberFormat="1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top"/>
    </xf>
    <xf numFmtId="10" fontId="5" fillId="2" borderId="0" xfId="3" applyNumberFormat="1" applyFont="1" applyFill="1" applyBorder="1" applyAlignment="1" applyProtection="1">
      <alignment horizontal="left" vertical="top"/>
    </xf>
    <xf numFmtId="166" fontId="3" fillId="2" borderId="0" xfId="0" applyNumberFormat="1" applyFont="1" applyFill="1" applyBorder="1" applyProtection="1"/>
    <xf numFmtId="0" fontId="0" fillId="2" borderId="5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8" fontId="0" fillId="2" borderId="7" xfId="1" applyNumberFormat="1" applyFont="1" applyFill="1" applyBorder="1" applyProtection="1">
      <protection locked="0"/>
    </xf>
    <xf numFmtId="0" fontId="3" fillId="6" borderId="0" xfId="0" applyFont="1" applyFill="1"/>
    <xf numFmtId="0" fontId="0" fillId="6" borderId="0" xfId="0" applyFill="1"/>
    <xf numFmtId="0" fontId="0" fillId="6" borderId="0" xfId="0" applyFill="1" applyBorder="1"/>
    <xf numFmtId="0" fontId="0" fillId="6" borderId="0" xfId="0" applyFont="1" applyFill="1"/>
    <xf numFmtId="165" fontId="7" fillId="2" borderId="0" xfId="0" applyNumberFormat="1" applyFont="1" applyFill="1" applyBorder="1" applyAlignment="1" applyProtection="1">
      <alignment horizontal="right"/>
    </xf>
    <xf numFmtId="0" fontId="3" fillId="6" borderId="0" xfId="0" applyFont="1" applyFill="1" applyProtection="1"/>
    <xf numFmtId="0" fontId="0" fillId="6" borderId="0" xfId="0" applyFill="1" applyProtection="1"/>
    <xf numFmtId="0" fontId="0" fillId="6" borderId="0" xfId="0" applyFill="1" applyBorder="1" applyProtection="1"/>
    <xf numFmtId="0" fontId="7" fillId="6" borderId="0" xfId="0" applyFont="1" applyFill="1" applyBorder="1" applyProtection="1"/>
    <xf numFmtId="165" fontId="7" fillId="2" borderId="0" xfId="0" applyNumberFormat="1" applyFont="1" applyFill="1" applyBorder="1" applyProtection="1">
      <protection locked="0"/>
    </xf>
    <xf numFmtId="2" fontId="0" fillId="2" borderId="0" xfId="0" applyNumberForma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16" fillId="2" borderId="0" xfId="0" applyFont="1" applyFill="1" applyAlignment="1" applyProtection="1">
      <alignment horizontal="left" vertical="top"/>
    </xf>
    <xf numFmtId="2" fontId="0" fillId="2" borderId="0" xfId="0" applyNumberFormat="1" applyFill="1" applyBorder="1" applyAlignment="1" applyProtection="1">
      <alignment horizontal="center" vertical="top" wrapText="1"/>
    </xf>
    <xf numFmtId="10" fontId="5" fillId="2" borderId="0" xfId="3" applyNumberFormat="1" applyFont="1" applyFill="1" applyBorder="1" applyAlignment="1" applyProtection="1">
      <alignment horizontal="left" vertical="top"/>
      <protection locked="0"/>
    </xf>
    <xf numFmtId="10" fontId="1" fillId="2" borderId="0" xfId="3" applyNumberFormat="1" applyFont="1" applyFill="1" applyBorder="1" applyProtection="1">
      <protection locked="0"/>
    </xf>
    <xf numFmtId="165" fontId="1" fillId="2" borderId="0" xfId="2" applyNumberFormat="1" applyFont="1" applyFill="1" applyBorder="1" applyProtection="1">
      <protection locked="0"/>
    </xf>
    <xf numFmtId="41" fontId="0" fillId="2" borderId="0" xfId="0" applyNumberFormat="1" applyFont="1" applyFill="1" applyProtection="1">
      <protection locked="0"/>
    </xf>
    <xf numFmtId="43" fontId="1" fillId="2" borderId="0" xfId="1" applyFont="1" applyFill="1" applyProtection="1">
      <protection locked="0"/>
    </xf>
    <xf numFmtId="168" fontId="1" fillId="2" borderId="0" xfId="1" applyNumberFormat="1" applyFont="1" applyFill="1" applyBorder="1" applyProtection="1"/>
    <xf numFmtId="0" fontId="0" fillId="2" borderId="0" xfId="0" applyFont="1" applyFill="1" applyProtection="1"/>
    <xf numFmtId="166" fontId="1" fillId="2" borderId="0" xfId="3" applyNumberFormat="1" applyFont="1" applyFill="1" applyBorder="1" applyProtection="1"/>
    <xf numFmtId="166" fontId="0" fillId="2" borderId="0" xfId="0" applyNumberFormat="1" applyFont="1" applyFill="1" applyBorder="1" applyAlignment="1" applyProtection="1">
      <alignment horizontal="right" vertical="top"/>
    </xf>
    <xf numFmtId="41" fontId="5" fillId="2" borderId="0" xfId="0" applyNumberFormat="1" applyFont="1" applyFill="1" applyBorder="1" applyAlignment="1" applyProtection="1">
      <alignment horizontal="left" vertical="top"/>
      <protection locked="0"/>
    </xf>
    <xf numFmtId="41" fontId="0" fillId="4" borderId="1" xfId="1" applyNumberFormat="1" applyFont="1" applyFill="1" applyBorder="1" applyProtection="1"/>
    <xf numFmtId="41" fontId="0" fillId="5" borderId="3" xfId="1" applyNumberFormat="1" applyFont="1" applyFill="1" applyBorder="1" applyProtection="1"/>
    <xf numFmtId="168" fontId="15" fillId="5" borderId="0" xfId="1" applyNumberFormat="1" applyFont="1" applyFill="1" applyBorder="1" applyAlignment="1" applyProtection="1">
      <alignment horizontal="right"/>
    </xf>
    <xf numFmtId="166" fontId="0" fillId="2" borderId="0" xfId="3" applyNumberFormat="1" applyFont="1" applyFill="1" applyBorder="1" applyAlignment="1" applyProtection="1">
      <alignment horizontal="right"/>
    </xf>
    <xf numFmtId="166" fontId="0" fillId="4" borderId="0" xfId="3" applyNumberFormat="1" applyFont="1" applyFill="1" applyBorder="1" applyAlignment="1" applyProtection="1">
      <alignment horizontal="right"/>
    </xf>
    <xf numFmtId="166" fontId="0" fillId="2" borderId="0" xfId="0" applyNumberFormat="1" applyFill="1" applyBorder="1" applyAlignment="1" applyProtection="1">
      <alignment horizontal="right"/>
    </xf>
    <xf numFmtId="41" fontId="0" fillId="2" borderId="0" xfId="0" applyNumberFormat="1" applyFill="1" applyBorder="1" applyAlignment="1" applyProtection="1">
      <alignment horizontal="right"/>
    </xf>
    <xf numFmtId="166" fontId="9" fillId="2" borderId="0" xfId="0" applyNumberFormat="1" applyFont="1" applyFill="1" applyBorder="1" applyAlignment="1" applyProtection="1">
      <alignment horizontal="right"/>
    </xf>
    <xf numFmtId="41" fontId="9" fillId="2" borderId="0" xfId="0" applyNumberFormat="1" applyFont="1" applyFill="1" applyBorder="1" applyAlignment="1" applyProtection="1">
      <alignment horizontal="right"/>
    </xf>
    <xf numFmtId="166" fontId="9" fillId="4" borderId="0" xfId="3" applyNumberFormat="1" applyFont="1" applyFill="1" applyBorder="1" applyAlignment="1" applyProtection="1">
      <alignment horizontal="right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166" fontId="0" fillId="2" borderId="0" xfId="3" applyNumberFormat="1" applyFont="1" applyFill="1" applyAlignment="1" applyProtection="1">
      <alignment horizontal="right"/>
    </xf>
    <xf numFmtId="0" fontId="3" fillId="7" borderId="0" xfId="0" applyFont="1" applyFill="1"/>
    <xf numFmtId="0" fontId="0" fillId="0" borderId="0" xfId="0" quotePrefix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18" fillId="2" borderId="0" xfId="0" applyFont="1" applyFill="1" applyBorder="1" applyAlignment="1" applyProtection="1">
      <alignment horizontal="left" vertical="top" wrapText="1"/>
    </xf>
    <xf numFmtId="0" fontId="0" fillId="2" borderId="0" xfId="0" quotePrefix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/>
    </xf>
    <xf numFmtId="0" fontId="0" fillId="0" borderId="0" xfId="0" quotePrefix="1" applyFill="1" applyBorder="1" applyAlignment="1" applyProtection="1">
      <alignment horizontal="left" vertical="top" wrapText="1"/>
    </xf>
  </cellXfs>
  <cellStyles count="5">
    <cellStyle name="Comma" xfId="1" builtinId="3"/>
    <cellStyle name="Currency" xfId="2" builtinId="4"/>
    <cellStyle name="Normal" xfId="0" builtinId="0"/>
    <cellStyle name="Normal 14" xfId="4"/>
    <cellStyle name="Percent" xfId="3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B1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34</xdr:row>
      <xdr:rowOff>22860</xdr:rowOff>
    </xdr:from>
    <xdr:to>
      <xdr:col>4</xdr:col>
      <xdr:colOff>845820</xdr:colOff>
      <xdr:row>35</xdr:row>
      <xdr:rowOff>190500</xdr:rowOff>
    </xdr:to>
    <xdr:sp macro="" textlink="">
      <xdr:nvSpPr>
        <xdr:cNvPr id="11" name="TextBox 10"/>
        <xdr:cNvSpPr txBox="1"/>
      </xdr:nvSpPr>
      <xdr:spPr>
        <a:xfrm>
          <a:off x="4804411" y="7543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</a:p>
        <a:p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3</xdr:col>
      <xdr:colOff>684531</xdr:colOff>
      <xdr:row>12</xdr:row>
      <xdr:rowOff>163831</xdr:rowOff>
    </xdr:from>
    <xdr:to>
      <xdr:col>3</xdr:col>
      <xdr:colOff>730250</xdr:colOff>
      <xdr:row>13</xdr:row>
      <xdr:rowOff>25400</xdr:rowOff>
    </xdr:to>
    <xdr:sp macro="" textlink="">
      <xdr:nvSpPr>
        <xdr:cNvPr id="9" name="TextBox 8"/>
        <xdr:cNvSpPr txBox="1"/>
      </xdr:nvSpPr>
      <xdr:spPr>
        <a:xfrm>
          <a:off x="6113781" y="3478531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1155700</xdr:colOff>
      <xdr:row>6</xdr:row>
      <xdr:rowOff>19050</xdr:rowOff>
    </xdr:from>
    <xdr:to>
      <xdr:col>6</xdr:col>
      <xdr:colOff>17780</xdr:colOff>
      <xdr:row>7</xdr:row>
      <xdr:rowOff>0</xdr:rowOff>
    </xdr:to>
    <xdr:sp macro="" textlink="">
      <xdr:nvSpPr>
        <xdr:cNvPr id="10" name="TextBox 9"/>
        <xdr:cNvSpPr txBox="1"/>
      </xdr:nvSpPr>
      <xdr:spPr>
        <a:xfrm>
          <a:off x="6764020" y="1482090"/>
          <a:ext cx="698500" cy="163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4</xdr:col>
      <xdr:colOff>22860</xdr:colOff>
      <xdr:row>13</xdr:row>
      <xdr:rowOff>114300</xdr:rowOff>
    </xdr:from>
    <xdr:to>
      <xdr:col>5</xdr:col>
      <xdr:colOff>868680</xdr:colOff>
      <xdr:row>18</xdr:row>
      <xdr:rowOff>106680</xdr:rowOff>
    </xdr:to>
    <xdr:cxnSp macro="">
      <xdr:nvCxnSpPr>
        <xdr:cNvPr id="21" name="Straight Arrow Connector 20"/>
        <xdr:cNvCxnSpPr/>
      </xdr:nvCxnSpPr>
      <xdr:spPr>
        <a:xfrm flipH="1" flipV="1">
          <a:off x="4693920" y="2613660"/>
          <a:ext cx="1783080" cy="769620"/>
        </a:xfrm>
        <a:prstGeom prst="straightConnector1">
          <a:avLst/>
        </a:prstGeom>
        <a:ln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12</xdr:row>
      <xdr:rowOff>171450</xdr:rowOff>
    </xdr:from>
    <xdr:to>
      <xdr:col>2</xdr:col>
      <xdr:colOff>390525</xdr:colOff>
      <xdr:row>14</xdr:row>
      <xdr:rowOff>0</xdr:rowOff>
    </xdr:to>
    <xdr:cxnSp macro="">
      <xdr:nvCxnSpPr>
        <xdr:cNvPr id="24" name="Straight Connector 23"/>
        <xdr:cNvCxnSpPr/>
      </xdr:nvCxnSpPr>
      <xdr:spPr>
        <a:xfrm flipH="1">
          <a:off x="2809875" y="2276475"/>
          <a:ext cx="152400" cy="1905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13</xdr:row>
      <xdr:rowOff>49530</xdr:rowOff>
    </xdr:from>
    <xdr:to>
      <xdr:col>5</xdr:col>
      <xdr:colOff>339090</xdr:colOff>
      <xdr:row>14</xdr:row>
      <xdr:rowOff>1905</xdr:rowOff>
    </xdr:to>
    <xdr:sp macro="" textlink="">
      <xdr:nvSpPr>
        <xdr:cNvPr id="25" name="Bent Arrow 24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739140</xdr:colOff>
      <xdr:row>13</xdr:row>
      <xdr:rowOff>45720</xdr:rowOff>
    </xdr:from>
    <xdr:to>
      <xdr:col>5</xdr:col>
      <xdr:colOff>15240</xdr:colOff>
      <xdr:row>13</xdr:row>
      <xdr:rowOff>45720</xdr:rowOff>
    </xdr:to>
    <xdr:cxnSp macro="">
      <xdr:nvCxnSpPr>
        <xdr:cNvPr id="50" name="Straight Connector 49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13</xdr:row>
      <xdr:rowOff>129540</xdr:rowOff>
    </xdr:from>
    <xdr:to>
      <xdr:col>5</xdr:col>
      <xdr:colOff>15240</xdr:colOff>
      <xdr:row>13</xdr:row>
      <xdr:rowOff>129540</xdr:rowOff>
    </xdr:to>
    <xdr:cxnSp macro="">
      <xdr:nvCxnSpPr>
        <xdr:cNvPr id="51" name="Straight Connector 50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487680</xdr:colOff>
      <xdr:row>56</xdr:row>
      <xdr:rowOff>121920</xdr:rowOff>
    </xdr:from>
    <xdr:to>
      <xdr:col>2</xdr:col>
      <xdr:colOff>845820</xdr:colOff>
      <xdr:row>57</xdr:row>
      <xdr:rowOff>45720</xdr:rowOff>
    </xdr:to>
    <xdr:sp macro="" textlink="">
      <xdr:nvSpPr>
        <xdr:cNvPr id="54" name="Division 53"/>
        <xdr:cNvSpPr/>
      </xdr:nvSpPr>
      <xdr:spPr>
        <a:xfrm>
          <a:off x="3055620" y="11247120"/>
          <a:ext cx="358140" cy="121920"/>
        </a:xfrm>
        <a:prstGeom prst="mathDivid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624840</xdr:colOff>
      <xdr:row>31</xdr:row>
      <xdr:rowOff>106680</xdr:rowOff>
    </xdr:from>
    <xdr:to>
      <xdr:col>5</xdr:col>
      <xdr:colOff>883920</xdr:colOff>
      <xdr:row>31</xdr:row>
      <xdr:rowOff>365760</xdr:rowOff>
    </xdr:to>
    <xdr:sp macro="" textlink="">
      <xdr:nvSpPr>
        <xdr:cNvPr id="4" name="Plus 3"/>
        <xdr:cNvSpPr/>
      </xdr:nvSpPr>
      <xdr:spPr>
        <a:xfrm>
          <a:off x="6233160" y="681990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53340</xdr:colOff>
      <xdr:row>6</xdr:row>
      <xdr:rowOff>9695</xdr:rowOff>
    </xdr:from>
    <xdr:ext cx="1470660" cy="315663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436713"/>
          <a:ext cx="1470660" cy="315663"/>
        </a:xfrm>
        <a:prstGeom prst="rect">
          <a:avLst/>
        </a:prstGeom>
      </xdr:spPr>
    </xdr:pic>
    <xdr:clientData/>
  </xdr:oneCellAnchor>
  <xdr:twoCellAnchor>
    <xdr:from>
      <xdr:col>5</xdr:col>
      <xdr:colOff>1638300</xdr:colOff>
      <xdr:row>52</xdr:row>
      <xdr:rowOff>106680</xdr:rowOff>
    </xdr:from>
    <xdr:to>
      <xdr:col>6</xdr:col>
      <xdr:colOff>60960</xdr:colOff>
      <xdr:row>52</xdr:row>
      <xdr:rowOff>365760</xdr:rowOff>
    </xdr:to>
    <xdr:sp macro="" textlink="">
      <xdr:nvSpPr>
        <xdr:cNvPr id="23" name="Plus 22"/>
        <xdr:cNvSpPr/>
      </xdr:nvSpPr>
      <xdr:spPr>
        <a:xfrm>
          <a:off x="7246620" y="1103376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271780</xdr:colOff>
      <xdr:row>3</xdr:row>
      <xdr:rowOff>53340</xdr:rowOff>
    </xdr:from>
    <xdr:to>
      <xdr:col>6</xdr:col>
      <xdr:colOff>2540</xdr:colOff>
      <xdr:row>3</xdr:row>
      <xdr:rowOff>220980</xdr:rowOff>
    </xdr:to>
    <xdr:sp macro="" textlink="">
      <xdr:nvSpPr>
        <xdr:cNvPr id="7" name="TextBox 6"/>
        <xdr:cNvSpPr txBox="1"/>
      </xdr:nvSpPr>
      <xdr:spPr>
        <a:xfrm>
          <a:off x="6009640" y="601980"/>
          <a:ext cx="698500" cy="167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3</xdr:col>
      <xdr:colOff>684531</xdr:colOff>
      <xdr:row>6</xdr:row>
      <xdr:rowOff>0</xdr:rowOff>
    </xdr:from>
    <xdr:to>
      <xdr:col>3</xdr:col>
      <xdr:colOff>730250</xdr:colOff>
      <xdr:row>6</xdr:row>
      <xdr:rowOff>25400</xdr:rowOff>
    </xdr:to>
    <xdr:sp macro="" textlink="">
      <xdr:nvSpPr>
        <xdr:cNvPr id="31" name="TextBox 30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238125</xdr:colOff>
      <xdr:row>6</xdr:row>
      <xdr:rowOff>0</xdr:rowOff>
    </xdr:from>
    <xdr:to>
      <xdr:col>2</xdr:col>
      <xdr:colOff>390525</xdr:colOff>
      <xdr:row>7</xdr:row>
      <xdr:rowOff>0</xdr:rowOff>
    </xdr:to>
    <xdr:cxnSp macro="">
      <xdr:nvCxnSpPr>
        <xdr:cNvPr id="33" name="Straight Connector 32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6</xdr:row>
      <xdr:rowOff>49530</xdr:rowOff>
    </xdr:from>
    <xdr:to>
      <xdr:col>5</xdr:col>
      <xdr:colOff>339090</xdr:colOff>
      <xdr:row>7</xdr:row>
      <xdr:rowOff>1905</xdr:rowOff>
    </xdr:to>
    <xdr:sp macro="" textlink="">
      <xdr:nvSpPr>
        <xdr:cNvPr id="34" name="Bent Arrow 33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739140</xdr:colOff>
      <xdr:row>6</xdr:row>
      <xdr:rowOff>45720</xdr:rowOff>
    </xdr:from>
    <xdr:to>
      <xdr:col>5</xdr:col>
      <xdr:colOff>15240</xdr:colOff>
      <xdr:row>6</xdr:row>
      <xdr:rowOff>45720</xdr:rowOff>
    </xdr:to>
    <xdr:cxnSp macro="">
      <xdr:nvCxnSpPr>
        <xdr:cNvPr id="36" name="Straight Connector 35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6</xdr:row>
      <xdr:rowOff>129540</xdr:rowOff>
    </xdr:from>
    <xdr:to>
      <xdr:col>5</xdr:col>
      <xdr:colOff>15240</xdr:colOff>
      <xdr:row>6</xdr:row>
      <xdr:rowOff>129540</xdr:rowOff>
    </xdr:to>
    <xdr:cxnSp macro="">
      <xdr:nvCxnSpPr>
        <xdr:cNvPr id="37" name="Straight Connector 36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37</xdr:row>
      <xdr:rowOff>175260</xdr:rowOff>
    </xdr:from>
    <xdr:to>
      <xdr:col>5</xdr:col>
      <xdr:colOff>906780</xdr:colOff>
      <xdr:row>38</xdr:row>
      <xdr:rowOff>53340</xdr:rowOff>
    </xdr:to>
    <xdr:sp macro="" textlink="">
      <xdr:nvSpPr>
        <xdr:cNvPr id="12" name="Plus 11"/>
        <xdr:cNvSpPr/>
      </xdr:nvSpPr>
      <xdr:spPr>
        <a:xfrm>
          <a:off x="6385560" y="805434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419100</xdr:colOff>
      <xdr:row>7</xdr:row>
      <xdr:rowOff>60960</xdr:rowOff>
    </xdr:from>
    <xdr:to>
      <xdr:col>3</xdr:col>
      <xdr:colOff>480060</xdr:colOff>
      <xdr:row>8</xdr:row>
      <xdr:rowOff>30479</xdr:rowOff>
    </xdr:to>
    <xdr:sp macro="" textlink="">
      <xdr:nvSpPr>
        <xdr:cNvPr id="13" name="Right Arrow 12"/>
        <xdr:cNvSpPr/>
      </xdr:nvSpPr>
      <xdr:spPr>
        <a:xfrm rot="5400000" flipH="1">
          <a:off x="4312920" y="1440180"/>
          <a:ext cx="152399" cy="60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000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133351</xdr:colOff>
      <xdr:row>10</xdr:row>
      <xdr:rowOff>22860</xdr:rowOff>
    </xdr:from>
    <xdr:to>
      <xdr:col>4</xdr:col>
      <xdr:colOff>845820</xdr:colOff>
      <xdr:row>11</xdr:row>
      <xdr:rowOff>190500</xdr:rowOff>
    </xdr:to>
    <xdr:sp macro="" textlink="">
      <xdr:nvSpPr>
        <xdr:cNvPr id="2" name="TextBox 1"/>
        <xdr:cNvSpPr txBox="1"/>
      </xdr:nvSpPr>
      <xdr:spPr>
        <a:xfrm>
          <a:off x="4804411" y="7162800"/>
          <a:ext cx="71246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 anchorCtr="1"/>
        <a:lstStyle/>
        <a:p>
          <a:r>
            <a:rPr lang="en-US" sz="11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ANSWER</a:t>
          </a: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   </a:t>
          </a:r>
          <a:b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</a:br>
          <a:r>
            <a:rPr lang="en-US" sz="1100" b="1" baseline="0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</a:rPr>
            <a:t>  This Q.</a:t>
          </a:r>
          <a:endParaRPr lang="en-US" sz="11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</a:endParaRPr>
        </a:p>
      </xdr:txBody>
    </xdr:sp>
    <xdr:clientData/>
  </xdr:twoCellAnchor>
  <xdr:twoCellAnchor>
    <xdr:from>
      <xdr:col>3</xdr:col>
      <xdr:colOff>684531</xdr:colOff>
      <xdr:row>7</xdr:row>
      <xdr:rowOff>0</xdr:rowOff>
    </xdr:from>
    <xdr:to>
      <xdr:col>3</xdr:col>
      <xdr:colOff>730250</xdr:colOff>
      <xdr:row>7</xdr:row>
      <xdr:rowOff>25400</xdr:rowOff>
    </xdr:to>
    <xdr:sp macro="" textlink="">
      <xdr:nvSpPr>
        <xdr:cNvPr id="6" name="TextBox 5"/>
        <xdr:cNvSpPr txBox="1"/>
      </xdr:nvSpPr>
      <xdr:spPr>
        <a:xfrm>
          <a:off x="4624071" y="2297431"/>
          <a:ext cx="45719" cy="4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233680</xdr:colOff>
      <xdr:row>3</xdr:row>
      <xdr:rowOff>0</xdr:rowOff>
    </xdr:from>
    <xdr:to>
      <xdr:col>5</xdr:col>
      <xdr:colOff>932180</xdr:colOff>
      <xdr:row>4</xdr:row>
      <xdr:rowOff>53340</xdr:rowOff>
    </xdr:to>
    <xdr:sp macro="" textlink="">
      <xdr:nvSpPr>
        <xdr:cNvPr id="7" name="TextBox 6"/>
        <xdr:cNvSpPr txBox="1"/>
      </xdr:nvSpPr>
      <xdr:spPr>
        <a:xfrm>
          <a:off x="5842000" y="548640"/>
          <a:ext cx="69850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rev. 7/2023</a:t>
          </a:r>
        </a:p>
      </xdr:txBody>
    </xdr:sp>
    <xdr:clientData/>
  </xdr:twoCellAnchor>
  <xdr:twoCellAnchor>
    <xdr:from>
      <xdr:col>2</xdr:col>
      <xdr:colOff>238125</xdr:colOff>
      <xdr:row>7</xdr:row>
      <xdr:rowOff>0</xdr:rowOff>
    </xdr:from>
    <xdr:to>
      <xdr:col>2</xdr:col>
      <xdr:colOff>390525</xdr:colOff>
      <xdr:row>8</xdr:row>
      <xdr:rowOff>0</xdr:rowOff>
    </xdr:to>
    <xdr:cxnSp macro="">
      <xdr:nvCxnSpPr>
        <xdr:cNvPr id="10" name="Straight Connector 9"/>
        <xdr:cNvCxnSpPr/>
      </xdr:nvCxnSpPr>
      <xdr:spPr>
        <a:xfrm flipH="1">
          <a:off x="2806065" y="2305050"/>
          <a:ext cx="152400" cy="19431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158115</xdr:colOff>
      <xdr:row>7</xdr:row>
      <xdr:rowOff>49530</xdr:rowOff>
    </xdr:from>
    <xdr:to>
      <xdr:col>5</xdr:col>
      <xdr:colOff>339090</xdr:colOff>
      <xdr:row>8</xdr:row>
      <xdr:rowOff>1905</xdr:rowOff>
    </xdr:to>
    <xdr:sp macro="" textlink="">
      <xdr:nvSpPr>
        <xdr:cNvPr id="11" name="Bent Arrow 10"/>
        <xdr:cNvSpPr/>
      </xdr:nvSpPr>
      <xdr:spPr>
        <a:xfrm>
          <a:off x="5766435" y="2366010"/>
          <a:ext cx="180975" cy="13525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739140</xdr:colOff>
      <xdr:row>7</xdr:row>
      <xdr:rowOff>45720</xdr:rowOff>
    </xdr:from>
    <xdr:to>
      <xdr:col>5</xdr:col>
      <xdr:colOff>15240</xdr:colOff>
      <xdr:row>7</xdr:row>
      <xdr:rowOff>45720</xdr:rowOff>
    </xdr:to>
    <xdr:cxnSp macro="">
      <xdr:nvCxnSpPr>
        <xdr:cNvPr id="14" name="Straight Connector 13"/>
        <xdr:cNvCxnSpPr/>
      </xdr:nvCxnSpPr>
      <xdr:spPr>
        <a:xfrm>
          <a:off x="5410200" y="236220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739140</xdr:colOff>
      <xdr:row>7</xdr:row>
      <xdr:rowOff>129540</xdr:rowOff>
    </xdr:from>
    <xdr:to>
      <xdr:col>5</xdr:col>
      <xdr:colOff>15240</xdr:colOff>
      <xdr:row>7</xdr:row>
      <xdr:rowOff>129540</xdr:rowOff>
    </xdr:to>
    <xdr:cxnSp macro="">
      <xdr:nvCxnSpPr>
        <xdr:cNvPr id="15" name="Straight Connector 14"/>
        <xdr:cNvCxnSpPr/>
      </xdr:nvCxnSpPr>
      <xdr:spPr>
        <a:xfrm>
          <a:off x="5410200" y="2446020"/>
          <a:ext cx="21336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678180</xdr:colOff>
      <xdr:row>41</xdr:row>
      <xdr:rowOff>114300</xdr:rowOff>
    </xdr:from>
    <xdr:to>
      <xdr:col>5</xdr:col>
      <xdr:colOff>937260</xdr:colOff>
      <xdr:row>41</xdr:row>
      <xdr:rowOff>373380</xdr:rowOff>
    </xdr:to>
    <xdr:sp macro="" textlink="">
      <xdr:nvSpPr>
        <xdr:cNvPr id="20" name="Plus 19"/>
        <xdr:cNvSpPr/>
      </xdr:nvSpPr>
      <xdr:spPr>
        <a:xfrm>
          <a:off x="6286500" y="9517380"/>
          <a:ext cx="259080" cy="259080"/>
        </a:xfrm>
        <a:prstGeom prst="mathPlus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381000</xdr:colOff>
      <xdr:row>8</xdr:row>
      <xdr:rowOff>45720</xdr:rowOff>
    </xdr:from>
    <xdr:to>
      <xdr:col>3</xdr:col>
      <xdr:colOff>441960</xdr:colOff>
      <xdr:row>9</xdr:row>
      <xdr:rowOff>15239</xdr:rowOff>
    </xdr:to>
    <xdr:sp macro="" textlink="">
      <xdr:nvSpPr>
        <xdr:cNvPr id="3" name="Right Arrow 2"/>
        <xdr:cNvSpPr/>
      </xdr:nvSpPr>
      <xdr:spPr>
        <a:xfrm rot="5400000" flipH="1">
          <a:off x="4274820" y="1554480"/>
          <a:ext cx="152399" cy="60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E81"/>
  <sheetViews>
    <sheetView tabSelected="1" topLeftCell="A28" zoomScaleNormal="100" workbookViewId="0">
      <selection activeCell="B37" sqref="B37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3.6640625" style="1" customWidth="1"/>
    <col min="6" max="6" width="26.77734375" style="2" customWidth="1"/>
    <col min="7" max="7" width="12.5546875" style="226" customWidth="1"/>
    <col min="8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42" t="s">
        <v>24</v>
      </c>
      <c r="B1" s="243"/>
      <c r="C1" s="243"/>
      <c r="D1" s="243"/>
      <c r="E1" s="243"/>
      <c r="F1" s="244"/>
      <c r="G1" s="224"/>
      <c r="H1" s="50"/>
      <c r="I1" s="50"/>
      <c r="J1" s="50"/>
      <c r="K1" s="50"/>
      <c r="L1" s="50"/>
    </row>
    <row r="2" spans="1:31" customFormat="1">
      <c r="A2" s="279" t="s">
        <v>51</v>
      </c>
      <c r="B2" s="243"/>
      <c r="C2" s="243"/>
      <c r="D2" s="243"/>
      <c r="E2" s="243"/>
      <c r="F2" s="244"/>
      <c r="G2" s="224"/>
      <c r="H2" s="50"/>
      <c r="I2" s="50"/>
      <c r="J2" s="50"/>
      <c r="K2" s="50"/>
      <c r="L2" s="50"/>
    </row>
    <row r="3" spans="1:31" customFormat="1">
      <c r="A3" s="245" t="s">
        <v>72</v>
      </c>
      <c r="B3" s="243"/>
      <c r="C3" s="243"/>
      <c r="D3" s="243"/>
      <c r="E3" s="243"/>
      <c r="F3" s="244"/>
      <c r="G3" s="224"/>
      <c r="H3" s="50"/>
      <c r="I3" s="50"/>
      <c r="J3" s="50"/>
      <c r="K3" s="50"/>
      <c r="L3" s="50"/>
    </row>
    <row r="4" spans="1:31" customFormat="1">
      <c r="A4" s="245" t="s">
        <v>77</v>
      </c>
      <c r="B4" s="243"/>
      <c r="C4" s="243"/>
      <c r="D4" s="243"/>
      <c r="E4" s="243"/>
      <c r="F4" s="244"/>
      <c r="G4" s="224"/>
      <c r="H4" s="50"/>
      <c r="I4" s="50"/>
      <c r="J4" s="50"/>
      <c r="K4" s="50"/>
      <c r="L4" s="50"/>
    </row>
    <row r="5" spans="1:31" customFormat="1">
      <c r="A5" s="244"/>
      <c r="B5" s="243"/>
      <c r="C5" s="243"/>
      <c r="D5" s="243"/>
      <c r="E5" s="243"/>
      <c r="F5" s="244"/>
      <c r="G5" s="224"/>
      <c r="H5" s="50"/>
      <c r="I5" s="50"/>
      <c r="J5" s="50"/>
      <c r="K5" s="50"/>
      <c r="L5" s="50"/>
    </row>
    <row r="6" spans="1:31" customFormat="1">
      <c r="A6" s="244" t="s">
        <v>57</v>
      </c>
      <c r="B6" s="244"/>
      <c r="C6" s="244"/>
      <c r="D6" s="244"/>
      <c r="E6" s="244"/>
      <c r="F6" s="244"/>
      <c r="G6" s="225" t="s">
        <v>48</v>
      </c>
      <c r="H6" s="50"/>
      <c r="I6" s="50"/>
      <c r="J6" s="50"/>
      <c r="K6" s="50"/>
      <c r="L6" s="50"/>
    </row>
    <row r="7" spans="1:31">
      <c r="A7" s="281" t="s">
        <v>53</v>
      </c>
      <c r="B7" s="281"/>
      <c r="C7" s="281"/>
      <c r="D7" s="281"/>
      <c r="E7" s="281"/>
      <c r="F7" s="281"/>
      <c r="G7" s="224"/>
      <c r="H7" s="205"/>
      <c r="I7" s="205"/>
      <c r="J7" s="205"/>
      <c r="V7" s="2"/>
      <c r="W7" s="2"/>
      <c r="X7" s="2"/>
      <c r="Y7" s="2"/>
      <c r="Z7" s="2"/>
      <c r="AA7" s="2"/>
      <c r="AB7" s="20"/>
      <c r="AC7" s="2"/>
      <c r="AD7" s="2"/>
      <c r="AE7" s="2"/>
    </row>
    <row r="8" spans="1:31">
      <c r="A8" s="282" t="s">
        <v>44</v>
      </c>
      <c r="B8" s="282"/>
      <c r="C8" s="282"/>
      <c r="D8" s="282"/>
      <c r="E8" s="282"/>
      <c r="F8" s="282"/>
      <c r="G8" s="224"/>
      <c r="H8" s="205"/>
      <c r="I8" s="205"/>
      <c r="J8" s="7"/>
      <c r="K8" s="204"/>
      <c r="L8" s="204"/>
      <c r="V8" s="2"/>
      <c r="W8" s="2"/>
      <c r="X8" s="2"/>
      <c r="Y8" s="2"/>
      <c r="Z8" s="2"/>
      <c r="AA8" s="2"/>
      <c r="AB8" s="9"/>
      <c r="AC8" s="2"/>
      <c r="AD8" s="7"/>
      <c r="AE8" s="2"/>
    </row>
    <row r="9" spans="1:31" ht="4.8" customHeight="1">
      <c r="A9" s="46"/>
      <c r="B9" s="46"/>
      <c r="C9" s="46"/>
      <c r="D9" s="46"/>
      <c r="E9" s="46"/>
      <c r="F9" s="70"/>
      <c r="G9" s="224"/>
      <c r="H9" s="205"/>
      <c r="I9" s="205"/>
      <c r="J9" s="7"/>
      <c r="V9" s="2"/>
      <c r="W9" s="2"/>
      <c r="X9" s="2"/>
      <c r="Y9" s="2"/>
      <c r="Z9" s="2"/>
      <c r="AA9" s="2"/>
      <c r="AB9" s="9"/>
      <c r="AC9" s="2"/>
      <c r="AD9" s="7"/>
      <c r="AE9" s="2"/>
    </row>
    <row r="10" spans="1:31">
      <c r="A10" s="158" t="s">
        <v>25</v>
      </c>
      <c r="B10" s="283"/>
      <c r="C10" s="283"/>
      <c r="D10" s="283"/>
      <c r="G10" s="224"/>
      <c r="H10" s="205"/>
      <c r="I10" s="205"/>
      <c r="J10" s="7"/>
      <c r="V10" s="2"/>
      <c r="W10" s="2"/>
      <c r="X10" s="2"/>
      <c r="Y10" s="2"/>
      <c r="Z10" s="2"/>
      <c r="AA10" s="15"/>
      <c r="AB10" s="15"/>
      <c r="AC10" s="32"/>
      <c r="AD10" s="18"/>
      <c r="AE10" s="2"/>
    </row>
    <row r="11" spans="1:31">
      <c r="A11" s="207" t="s">
        <v>23</v>
      </c>
      <c r="B11" s="52"/>
      <c r="D11" s="208" t="s">
        <v>75</v>
      </c>
      <c r="E11" s="52"/>
      <c r="F11" s="52"/>
      <c r="G11" s="224"/>
      <c r="H11" s="205"/>
      <c r="I11" s="205"/>
      <c r="J11" s="7"/>
      <c r="V11" s="2"/>
      <c r="W11" s="2"/>
      <c r="X11" s="2"/>
      <c r="Y11" s="2"/>
      <c r="Z11" s="2"/>
      <c r="AA11" s="13"/>
      <c r="AB11" s="15"/>
      <c r="AC11" s="32"/>
      <c r="AD11" s="18"/>
      <c r="AE11" s="2"/>
    </row>
    <row r="12" spans="1:31" ht="4.8" customHeight="1">
      <c r="A12" s="53"/>
      <c r="B12" s="20"/>
      <c r="C12" s="2"/>
      <c r="D12" s="2"/>
      <c r="E12" s="2"/>
      <c r="G12" s="224"/>
      <c r="H12" s="205"/>
      <c r="I12" s="205"/>
      <c r="J12" s="7"/>
      <c r="V12" s="2"/>
      <c r="W12" s="2"/>
      <c r="X12" s="2"/>
      <c r="Y12" s="2"/>
      <c r="Z12" s="2"/>
      <c r="AA12" s="13"/>
      <c r="AB12" s="15"/>
      <c r="AC12" s="32"/>
      <c r="AD12" s="18"/>
      <c r="AE12" s="2"/>
    </row>
    <row r="13" spans="1:31">
      <c r="A13" s="117" t="s">
        <v>21</v>
      </c>
      <c r="B13" s="20"/>
      <c r="D13" s="2"/>
      <c r="E13" s="240" t="s">
        <v>52</v>
      </c>
      <c r="F13" s="241">
        <v>212100</v>
      </c>
      <c r="J13" s="7"/>
      <c r="V13" s="2"/>
      <c r="W13" s="2"/>
      <c r="X13" s="2"/>
      <c r="Y13" s="2"/>
      <c r="Z13" s="2"/>
      <c r="AA13" s="13"/>
      <c r="AB13" s="15"/>
      <c r="AC13" s="32"/>
      <c r="AD13" s="18"/>
      <c r="AE13" s="2"/>
    </row>
    <row r="14" spans="1:31">
      <c r="A14" s="147" t="s">
        <v>34</v>
      </c>
      <c r="B14" s="58">
        <v>80000</v>
      </c>
      <c r="C14" s="57" t="s">
        <v>26</v>
      </c>
      <c r="D14" s="59">
        <v>0.4</v>
      </c>
      <c r="E14" s="61"/>
      <c r="F14" s="60">
        <f>B14/D14</f>
        <v>200000</v>
      </c>
      <c r="G14" s="254" t="str">
        <f>IF(D14=0, "Error Alert: Do not set cells in yellow in this row at ''0'' This will cause errors in the form.", "")</f>
        <v/>
      </c>
      <c r="J14" s="7"/>
      <c r="V14" s="2"/>
      <c r="W14" s="2"/>
      <c r="X14" s="2"/>
      <c r="Y14" s="2"/>
      <c r="Z14" s="2"/>
      <c r="AA14" s="13"/>
      <c r="AB14" s="15"/>
      <c r="AC14" s="32"/>
      <c r="AD14" s="18"/>
      <c r="AE14" s="2"/>
    </row>
    <row r="15" spans="1:31">
      <c r="A15" s="49" t="str">
        <f>IF($F$14&lt;$F$13, " ", " Do not continue using form.  Use the P/T Employee ABOVE the NIH Cap'' form instead. ")</f>
        <v xml:space="preserve"> </v>
      </c>
      <c r="B15" s="48"/>
      <c r="C15" s="2"/>
      <c r="D15" s="21"/>
      <c r="E15" s="9"/>
      <c r="F15" s="21" t="s">
        <v>28</v>
      </c>
      <c r="G15" s="227"/>
      <c r="J15" s="7"/>
      <c r="V15" s="2"/>
      <c r="W15" s="2"/>
      <c r="X15" s="2"/>
      <c r="Y15" s="2"/>
      <c r="Z15" s="2"/>
      <c r="AA15" s="13"/>
      <c r="AB15" s="15"/>
      <c r="AC15" s="32"/>
      <c r="AD15" s="18"/>
      <c r="AE15" s="2"/>
    </row>
    <row r="16" spans="1:31" ht="18" customHeight="1">
      <c r="A16" s="117" t="s">
        <v>58</v>
      </c>
      <c r="B16" s="117"/>
      <c r="C16" s="53"/>
      <c r="D16" s="53"/>
      <c r="E16" s="178"/>
      <c r="F16" s="179"/>
      <c r="G16" s="228"/>
      <c r="H16" s="30"/>
      <c r="I16" s="30"/>
      <c r="J16" s="7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"/>
      <c r="V16" s="2"/>
      <c r="W16" s="44"/>
      <c r="X16" s="44"/>
      <c r="Y16" s="44"/>
      <c r="Z16" s="2"/>
      <c r="AA16" s="9"/>
      <c r="AB16" s="10"/>
      <c r="AC16" s="9"/>
      <c r="AD16" s="2"/>
      <c r="AE16" s="2"/>
    </row>
    <row r="17" spans="1:31">
      <c r="A17" s="177" t="s">
        <v>73</v>
      </c>
      <c r="B17" s="139"/>
      <c r="C17" s="53"/>
      <c r="D17" s="53"/>
      <c r="E17" s="178"/>
      <c r="F17" s="179"/>
      <c r="G17" s="228"/>
      <c r="H17" s="30"/>
      <c r="I17" s="30"/>
      <c r="J17" s="7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"/>
      <c r="V17" s="2"/>
      <c r="W17" s="44"/>
      <c r="X17" s="44"/>
      <c r="Y17" s="44"/>
      <c r="Z17" s="2"/>
      <c r="AA17" s="9"/>
      <c r="AB17" s="10"/>
      <c r="AC17" s="9"/>
      <c r="AD17" s="2"/>
      <c r="AE17" s="2"/>
    </row>
    <row r="18" spans="1:31">
      <c r="A18" s="177" t="s">
        <v>74</v>
      </c>
      <c r="B18" s="139"/>
      <c r="C18" s="53"/>
      <c r="D18" s="53"/>
      <c r="E18" s="178"/>
      <c r="F18" s="179"/>
      <c r="G18" s="228"/>
      <c r="H18" s="30"/>
      <c r="I18" s="30"/>
      <c r="J18" s="7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"/>
      <c r="V18" s="2"/>
      <c r="W18" s="44"/>
      <c r="X18" s="44"/>
      <c r="Y18" s="44"/>
      <c r="Z18" s="2"/>
      <c r="AA18" s="9"/>
      <c r="AB18" s="10"/>
      <c r="AC18" s="9"/>
      <c r="AD18" s="2"/>
      <c r="AE18" s="2"/>
    </row>
    <row r="19" spans="1:31" ht="22.8" customHeight="1">
      <c r="A19" s="53"/>
      <c r="B19" s="117"/>
      <c r="C19" s="53"/>
      <c r="D19" s="53"/>
      <c r="E19" s="180" t="s">
        <v>20</v>
      </c>
      <c r="F19" s="252">
        <f>D14*12</f>
        <v>4.8000000000000007</v>
      </c>
      <c r="G19" s="229"/>
      <c r="H19" s="2"/>
      <c r="I19" s="7"/>
      <c r="J19" s="7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"/>
      <c r="V19" s="2"/>
      <c r="W19" s="44"/>
      <c r="X19" s="44"/>
      <c r="Y19" s="44"/>
      <c r="Z19" s="2"/>
      <c r="AA19" s="9"/>
      <c r="AB19" s="10"/>
      <c r="AC19" s="9"/>
      <c r="AD19" s="2"/>
      <c r="AE19" s="2"/>
    </row>
    <row r="20" spans="1:31">
      <c r="A20" s="117" t="s">
        <v>8</v>
      </c>
      <c r="B20" s="117"/>
      <c r="C20" s="118" t="s">
        <v>31</v>
      </c>
      <c r="D20" s="119" t="s">
        <v>7</v>
      </c>
      <c r="E20" s="120" t="str">
        <f>IF($F$36="Yes", "Sal Req/Charged", "Sal Req")</f>
        <v>Sal Req/Charged</v>
      </c>
      <c r="F20" s="121" t="str">
        <f>IF($F$36="Yes", "% Effort for PaaS", " ")</f>
        <v>% Effort for PaaS</v>
      </c>
      <c r="G20" s="22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V20" s="44"/>
      <c r="W20" s="45"/>
      <c r="X20" s="2"/>
      <c r="Y20" s="43"/>
      <c r="Z20" s="2"/>
      <c r="AA20" s="9"/>
      <c r="AB20" s="10"/>
      <c r="AC20" s="9"/>
      <c r="AD20" s="2"/>
      <c r="AE20" s="2"/>
    </row>
    <row r="21" spans="1:31" ht="15.9" customHeight="1">
      <c r="A21" s="37" t="s">
        <v>19</v>
      </c>
      <c r="B21" s="51"/>
      <c r="C21" s="40">
        <v>0.44</v>
      </c>
      <c r="D21" s="39">
        <f t="shared" ref="D21:D29" si="0">+C21/$F$19</f>
        <v>9.166666666666666E-2</v>
      </c>
      <c r="E21" s="24">
        <f>$B$14*D21</f>
        <v>7333.333333333333</v>
      </c>
      <c r="F21" s="71">
        <f>IF($F$36="Yes", E21/$B$14, 0)</f>
        <v>9.166666666666666E-2</v>
      </c>
      <c r="G21" s="229"/>
      <c r="H21" s="9"/>
      <c r="I21" s="9"/>
      <c r="J21" s="9"/>
      <c r="K21" s="9"/>
      <c r="L21" s="9"/>
      <c r="M21" s="32"/>
      <c r="N21" s="32"/>
      <c r="O21" s="32"/>
      <c r="P21" s="32"/>
      <c r="Q21" s="32"/>
      <c r="R21" s="32"/>
      <c r="S21" s="32"/>
      <c r="T21" s="32"/>
      <c r="V21" s="35"/>
      <c r="W21" s="32"/>
      <c r="X21" s="15"/>
      <c r="Y21" s="35"/>
      <c r="Z21" s="2"/>
      <c r="AA21" s="9"/>
      <c r="AB21" s="10"/>
      <c r="AC21" s="32"/>
      <c r="AD21" s="2"/>
      <c r="AE21" s="2"/>
    </row>
    <row r="22" spans="1:31" ht="15.9" customHeight="1">
      <c r="A22" s="37" t="s">
        <v>18</v>
      </c>
      <c r="B22" s="51"/>
      <c r="C22" s="40">
        <v>0.12</v>
      </c>
      <c r="D22" s="39">
        <f t="shared" si="0"/>
        <v>2.4999999999999994E-2</v>
      </c>
      <c r="E22" s="24">
        <f>$B$14*D22</f>
        <v>1999.9999999999995</v>
      </c>
      <c r="F22" s="71">
        <f>IF($F$36="Yes", E22/$B$14, 0)</f>
        <v>2.4999999999999994E-2</v>
      </c>
      <c r="G22" s="230"/>
      <c r="I22" s="36"/>
      <c r="J22" s="13"/>
      <c r="L22" s="11"/>
      <c r="M22" s="11"/>
      <c r="N22" s="13"/>
      <c r="O22" s="32"/>
      <c r="P22" s="32"/>
      <c r="Q22" s="32"/>
      <c r="R22" s="32"/>
      <c r="S22" s="32"/>
      <c r="T22" s="32"/>
      <c r="V22" s="35"/>
      <c r="W22" s="32"/>
      <c r="X22" s="15"/>
      <c r="Y22" s="35"/>
      <c r="Z22" s="2"/>
      <c r="AA22" s="9"/>
      <c r="AB22" s="10"/>
      <c r="AC22" s="32"/>
      <c r="AD22" s="2"/>
      <c r="AE22" s="2"/>
    </row>
    <row r="23" spans="1:31" ht="15.9" customHeight="1">
      <c r="A23" s="37" t="s">
        <v>17</v>
      </c>
      <c r="B23" s="51"/>
      <c r="C23" s="40">
        <v>0.91</v>
      </c>
      <c r="D23" s="39">
        <f t="shared" si="0"/>
        <v>0.1895833333333333</v>
      </c>
      <c r="E23" s="24">
        <f t="shared" ref="E23:E29" si="1">$B$14*D23</f>
        <v>15166.666666666664</v>
      </c>
      <c r="F23" s="71">
        <f t="shared" ref="F23:F29" si="2">IF($F$36="Yes", E23/$B$14, 0)</f>
        <v>0.1895833333333333</v>
      </c>
      <c r="G23" s="235"/>
      <c r="H23" s="19"/>
      <c r="I23" s="36"/>
      <c r="J23" s="13"/>
      <c r="L23" s="16"/>
      <c r="M23" s="11"/>
      <c r="N23" s="13"/>
      <c r="O23" s="32"/>
      <c r="P23" s="32"/>
      <c r="Q23" s="32"/>
      <c r="R23" s="32"/>
      <c r="S23" s="32"/>
      <c r="T23" s="32"/>
      <c r="V23" s="35"/>
      <c r="W23" s="32"/>
      <c r="X23" s="15"/>
      <c r="Y23" s="35"/>
      <c r="Z23" s="2"/>
      <c r="AA23" s="9"/>
      <c r="AB23" s="2"/>
      <c r="AC23" s="32"/>
      <c r="AD23" s="2"/>
      <c r="AE23" s="2"/>
    </row>
    <row r="24" spans="1:31" ht="15.9" customHeight="1">
      <c r="A24" s="37" t="s">
        <v>16</v>
      </c>
      <c r="B24" s="51"/>
      <c r="C24" s="40">
        <v>0.14000000000000001</v>
      </c>
      <c r="D24" s="39">
        <f t="shared" si="0"/>
        <v>2.9166666666666664E-2</v>
      </c>
      <c r="E24" s="24">
        <f t="shared" si="1"/>
        <v>2333.333333333333</v>
      </c>
      <c r="F24" s="71">
        <f t="shared" si="2"/>
        <v>2.9166666666666664E-2</v>
      </c>
      <c r="G24" s="235"/>
      <c r="H24" s="19"/>
      <c r="I24" s="36"/>
      <c r="J24" s="13"/>
      <c r="K24" s="16"/>
      <c r="L24" s="16"/>
      <c r="M24" s="11"/>
      <c r="N24" s="13"/>
      <c r="O24" s="32"/>
      <c r="P24" s="32"/>
      <c r="Q24" s="32"/>
      <c r="R24" s="32"/>
      <c r="S24" s="32"/>
      <c r="T24" s="32"/>
      <c r="V24" s="42"/>
      <c r="W24" s="32"/>
      <c r="X24" s="15"/>
      <c r="Y24" s="35"/>
      <c r="Z24" s="2"/>
      <c r="AA24" s="9"/>
      <c r="AB24" s="2"/>
      <c r="AC24" s="41"/>
      <c r="AD24" s="2"/>
      <c r="AE24" s="2"/>
    </row>
    <row r="25" spans="1:31" ht="15.9" customHeight="1">
      <c r="A25" s="37" t="s">
        <v>15</v>
      </c>
      <c r="B25" s="51"/>
      <c r="C25" s="40">
        <v>0.6</v>
      </c>
      <c r="D25" s="39">
        <f t="shared" si="0"/>
        <v>0.12499999999999997</v>
      </c>
      <c r="E25" s="24">
        <f t="shared" si="1"/>
        <v>9999.9999999999982</v>
      </c>
      <c r="F25" s="71">
        <f t="shared" si="2"/>
        <v>0.12499999999999997</v>
      </c>
      <c r="G25" s="236"/>
      <c r="H25" s="19"/>
      <c r="I25" s="36"/>
      <c r="J25" s="13"/>
      <c r="K25" s="16"/>
      <c r="M25" s="11"/>
      <c r="N25" s="13"/>
      <c r="O25" s="32"/>
      <c r="P25" s="32"/>
      <c r="Q25" s="32"/>
      <c r="R25" s="32"/>
      <c r="S25" s="32"/>
      <c r="T25" s="32"/>
      <c r="V25" s="35"/>
      <c r="W25" s="32"/>
      <c r="X25" s="15"/>
      <c r="Y25" s="35"/>
      <c r="Z25" s="2"/>
      <c r="AA25" s="9"/>
      <c r="AB25" s="2"/>
      <c r="AC25" s="2"/>
      <c r="AD25" s="2"/>
      <c r="AE25" s="2"/>
    </row>
    <row r="26" spans="1:31" ht="15.9" customHeight="1">
      <c r="A26" s="37" t="s">
        <v>14</v>
      </c>
      <c r="B26" s="51"/>
      <c r="C26" s="40">
        <v>0.4</v>
      </c>
      <c r="D26" s="39">
        <f t="shared" si="0"/>
        <v>8.3333333333333329E-2</v>
      </c>
      <c r="E26" s="24">
        <f t="shared" si="1"/>
        <v>6666.6666666666661</v>
      </c>
      <c r="F26" s="71">
        <f t="shared" si="2"/>
        <v>8.3333333333333329E-2</v>
      </c>
      <c r="G26" s="237"/>
      <c r="H26" s="19"/>
      <c r="I26" s="36"/>
      <c r="J26" s="13"/>
      <c r="K26" s="16"/>
      <c r="M26" s="11"/>
      <c r="N26" s="2"/>
      <c r="O26" s="32"/>
      <c r="P26" s="32"/>
      <c r="Q26" s="32"/>
      <c r="R26" s="32"/>
      <c r="S26" s="32"/>
      <c r="T26" s="32"/>
      <c r="V26" s="35"/>
      <c r="W26" s="32"/>
      <c r="X26" s="15"/>
      <c r="Y26" s="35"/>
      <c r="Z26" s="2"/>
      <c r="AA26" s="9"/>
      <c r="AB26" s="2"/>
      <c r="AC26" s="2"/>
      <c r="AD26" s="2"/>
      <c r="AE26" s="2"/>
    </row>
    <row r="27" spans="1:31" ht="15.9" customHeight="1">
      <c r="A27" s="37" t="s">
        <v>13</v>
      </c>
      <c r="B27" s="51"/>
      <c r="C27" s="40">
        <v>0.46</v>
      </c>
      <c r="D27" s="39">
        <f t="shared" si="0"/>
        <v>9.5833333333333326E-2</v>
      </c>
      <c r="E27" s="24">
        <f t="shared" si="1"/>
        <v>7666.6666666666661</v>
      </c>
      <c r="F27" s="71">
        <f t="shared" si="2"/>
        <v>9.5833333333333326E-2</v>
      </c>
      <c r="G27" s="237"/>
      <c r="H27" s="19"/>
      <c r="I27" s="36"/>
      <c r="J27" s="13"/>
      <c r="K27" s="12"/>
      <c r="L27" s="32"/>
      <c r="M27" s="32"/>
      <c r="N27" s="32"/>
      <c r="O27" s="32"/>
      <c r="P27" s="32"/>
      <c r="Q27" s="32"/>
      <c r="R27" s="32"/>
      <c r="S27" s="32"/>
      <c r="T27" s="32"/>
      <c r="V27" s="35"/>
      <c r="W27" s="32"/>
      <c r="X27" s="15"/>
      <c r="Y27" s="35"/>
      <c r="Z27" s="2"/>
      <c r="AA27" s="9"/>
      <c r="AB27" s="2"/>
      <c r="AC27" s="2"/>
      <c r="AD27" s="2"/>
      <c r="AE27" s="2"/>
    </row>
    <row r="28" spans="1:31" ht="15.9" customHeight="1">
      <c r="A28" s="37" t="s">
        <v>12</v>
      </c>
      <c r="B28" s="51"/>
      <c r="C28" s="40">
        <v>0.91</v>
      </c>
      <c r="D28" s="39">
        <f t="shared" si="0"/>
        <v>0.1895833333333333</v>
      </c>
      <c r="E28" s="24">
        <f t="shared" si="1"/>
        <v>15166.666666666664</v>
      </c>
      <c r="F28" s="71">
        <f t="shared" si="2"/>
        <v>0.1895833333333333</v>
      </c>
      <c r="G28" s="236"/>
      <c r="H28" s="19"/>
      <c r="I28" s="36"/>
      <c r="J28" s="13"/>
      <c r="K28" s="12"/>
      <c r="L28" s="32"/>
      <c r="M28" s="32"/>
      <c r="N28" s="32"/>
      <c r="O28" s="32"/>
      <c r="P28" s="32"/>
      <c r="Q28" s="32"/>
      <c r="R28" s="32"/>
      <c r="S28" s="32"/>
      <c r="T28" s="32"/>
      <c r="V28" s="35"/>
      <c r="W28" s="32"/>
      <c r="X28" s="15"/>
      <c r="Y28" s="35"/>
      <c r="Z28" s="2"/>
      <c r="AA28" s="9"/>
      <c r="AB28" s="2"/>
      <c r="AC28" s="2"/>
      <c r="AD28" s="2"/>
      <c r="AE28" s="2"/>
    </row>
    <row r="29" spans="1:31" ht="15.9" customHeight="1">
      <c r="A29" s="37" t="s">
        <v>11</v>
      </c>
      <c r="B29" s="51"/>
      <c r="C29" s="40">
        <v>0.57999999999999996</v>
      </c>
      <c r="D29" s="39">
        <f t="shared" si="0"/>
        <v>0.12083333333333331</v>
      </c>
      <c r="E29" s="24">
        <f t="shared" si="1"/>
        <v>9666.6666666666642</v>
      </c>
      <c r="F29" s="71">
        <f t="shared" si="2"/>
        <v>0.12083333333333331</v>
      </c>
      <c r="G29" s="235"/>
      <c r="H29" s="19"/>
      <c r="I29" s="36"/>
      <c r="J29" s="13"/>
      <c r="K29" s="12"/>
      <c r="L29" s="32"/>
      <c r="M29" s="32"/>
      <c r="N29" s="32"/>
      <c r="O29" s="32"/>
      <c r="P29" s="32"/>
      <c r="Q29" s="32"/>
      <c r="R29" s="32"/>
      <c r="S29" s="32"/>
      <c r="T29" s="32"/>
      <c r="V29" s="35"/>
      <c r="W29" s="32"/>
      <c r="X29" s="15"/>
      <c r="Y29" s="35"/>
      <c r="Z29" s="2"/>
      <c r="AA29" s="9"/>
      <c r="AB29" s="2"/>
      <c r="AC29" s="2"/>
      <c r="AD29" s="2"/>
      <c r="AE29" s="2"/>
    </row>
    <row r="30" spans="1:31" ht="15.9" customHeight="1">
      <c r="A30" s="106" t="s">
        <v>65</v>
      </c>
      <c r="B30" s="98"/>
      <c r="C30" s="181">
        <f>'Section 2 Add Accounts'!C35</f>
        <v>0</v>
      </c>
      <c r="D30" s="96">
        <f>'Section 2 Add Accounts'!D35</f>
        <v>0</v>
      </c>
      <c r="E30" s="97">
        <f>'Section 2 Add Accounts'!E35</f>
        <v>0</v>
      </c>
      <c r="F30" s="72">
        <f>IF($F$36="Yes", E30/$B$14, 0)</f>
        <v>0</v>
      </c>
      <c r="G30" s="237"/>
      <c r="H30" s="19"/>
      <c r="I30" s="36"/>
      <c r="J30" s="13"/>
      <c r="K30" s="12"/>
      <c r="L30" s="32"/>
      <c r="M30" s="32"/>
      <c r="N30" s="32"/>
      <c r="O30" s="32"/>
      <c r="P30" s="32"/>
      <c r="Q30" s="32"/>
      <c r="R30" s="32"/>
      <c r="S30" s="32"/>
      <c r="T30" s="32"/>
      <c r="V30" s="35"/>
      <c r="W30" s="32"/>
      <c r="X30" s="15"/>
      <c r="Y30" s="35"/>
      <c r="Z30" s="2"/>
      <c r="AA30" s="9"/>
      <c r="AB30" s="2"/>
      <c r="AC30" s="2"/>
      <c r="AD30" s="2"/>
      <c r="AE30" s="2"/>
    </row>
    <row r="31" spans="1:31" ht="15.9" customHeight="1">
      <c r="A31" s="117" t="s">
        <v>46</v>
      </c>
      <c r="B31" s="117"/>
      <c r="C31" s="131">
        <f>SUM(C21:C30)</f>
        <v>4.5600000000000005</v>
      </c>
      <c r="D31" s="238">
        <f>SUM(D21:D30)</f>
        <v>0.95</v>
      </c>
      <c r="E31" s="129">
        <f>SUM(E21:E30)</f>
        <v>75999.999999999971</v>
      </c>
      <c r="F31" s="130">
        <f>IF($F$36="Yes", SUM(F21:F30), 0)</f>
        <v>0.95</v>
      </c>
      <c r="G31" s="231"/>
      <c r="H31" s="34"/>
      <c r="I31" s="13"/>
      <c r="J31" s="13"/>
      <c r="K31" s="12"/>
      <c r="L31" s="32"/>
      <c r="M31" s="32"/>
      <c r="N31" s="32"/>
      <c r="O31" s="32"/>
      <c r="P31" s="32"/>
      <c r="Q31" s="32"/>
      <c r="R31" s="32"/>
      <c r="S31" s="32"/>
      <c r="T31" s="32"/>
      <c r="V31" s="9"/>
      <c r="W31" s="32"/>
      <c r="X31" s="9"/>
      <c r="Y31" s="9"/>
      <c r="Z31" s="2"/>
      <c r="AA31" s="9"/>
      <c r="AB31" s="2"/>
      <c r="AC31" s="2"/>
      <c r="AD31" s="2"/>
      <c r="AE31" s="2"/>
    </row>
    <row r="32" spans="1:31" ht="30" customHeight="1">
      <c r="A32" s="284" t="str">
        <f>IF(AND($D$31&gt;=0.951, $D$31&lt;=1),"Warning! % Effort is Greater Than 95%. You are certifying that all other activities including but not limited to clinical, teaching, administrative &amp; application preparation are included in Cell D33 below. Update CMs above if inaccurate.", IF($D$31&gt;1, "Percent Effort Exceeds 100%. Reduce Effort to 95% or Lower.", ""))</f>
        <v/>
      </c>
      <c r="B32" s="284"/>
      <c r="C32" s="284"/>
      <c r="D32" s="284"/>
      <c r="E32" s="284"/>
      <c r="F32" s="284"/>
      <c r="G32" s="231"/>
      <c r="H32" s="34"/>
      <c r="I32" s="33"/>
      <c r="J32" s="13"/>
      <c r="K32" s="12"/>
      <c r="L32" s="32"/>
      <c r="M32" s="32"/>
      <c r="N32" s="32"/>
      <c r="O32" s="32"/>
      <c r="P32" s="32"/>
      <c r="Q32" s="32"/>
      <c r="R32" s="32"/>
      <c r="S32" s="32"/>
      <c r="T32" s="32"/>
      <c r="V32" s="9"/>
      <c r="W32" s="32"/>
      <c r="X32" s="9"/>
      <c r="Y32" s="9"/>
      <c r="Z32" s="2"/>
      <c r="AA32" s="9"/>
      <c r="AB32" s="2"/>
      <c r="AC32" s="2"/>
      <c r="AD32" s="2"/>
      <c r="AE32" s="2"/>
    </row>
    <row r="33" spans="1:31" ht="15.9" customHeight="1">
      <c r="A33" s="132" t="s">
        <v>10</v>
      </c>
      <c r="B33" s="132"/>
      <c r="C33" s="91">
        <f>F19-C31</f>
        <v>0.24000000000000021</v>
      </c>
      <c r="D33" s="92">
        <f>1-D31</f>
        <v>5.0000000000000044E-2</v>
      </c>
      <c r="E33" s="93">
        <f>$B$14-E31</f>
        <v>4000.0000000000291</v>
      </c>
      <c r="F33" s="184">
        <f>IF($F36="Yes", F34-F31, " ")</f>
        <v>5.0000000000000044E-2</v>
      </c>
      <c r="G33" s="231"/>
      <c r="H33" s="11"/>
      <c r="I33" s="11"/>
      <c r="J33" s="13"/>
      <c r="K33" s="12"/>
      <c r="L33" s="10"/>
      <c r="M33" s="11"/>
      <c r="N33" s="11"/>
      <c r="O33" s="11"/>
      <c r="P33" s="11"/>
      <c r="Q33" s="11"/>
      <c r="R33" s="11"/>
      <c r="S33" s="11"/>
      <c r="T33" s="11"/>
      <c r="U33" s="10"/>
      <c r="X33" s="9"/>
      <c r="Y33" s="2"/>
      <c r="Z33" s="2"/>
      <c r="AA33" s="9"/>
      <c r="AB33" s="8"/>
      <c r="AC33" s="8"/>
      <c r="AD33" s="8"/>
      <c r="AE33" s="5"/>
    </row>
    <row r="34" spans="1:31" ht="15.9" customHeight="1">
      <c r="A34" s="133" t="s">
        <v>59</v>
      </c>
      <c r="B34" s="134"/>
      <c r="C34" s="63">
        <f>C31+C33</f>
        <v>4.8000000000000007</v>
      </c>
      <c r="D34" s="174">
        <f>D31+D33</f>
        <v>1</v>
      </c>
      <c r="E34" s="64">
        <f>E31+E33</f>
        <v>80000</v>
      </c>
      <c r="F34" s="130">
        <f>IF($F$36="Yes", 100%, " ")</f>
        <v>1</v>
      </c>
      <c r="G34" s="231"/>
      <c r="H34" s="11"/>
      <c r="I34" s="27"/>
      <c r="J34" s="13"/>
      <c r="K34" s="12"/>
      <c r="L34" s="10"/>
      <c r="M34" s="11"/>
      <c r="N34" s="11"/>
      <c r="O34" s="11"/>
      <c r="P34" s="11"/>
      <c r="Q34" s="11"/>
      <c r="R34" s="11"/>
      <c r="S34" s="11"/>
      <c r="T34" s="11"/>
      <c r="U34" s="10"/>
      <c r="X34" s="9"/>
      <c r="Y34" s="2"/>
      <c r="Z34" s="2"/>
      <c r="AA34" s="9"/>
      <c r="AB34" s="8"/>
      <c r="AC34" s="8"/>
      <c r="AD34" s="8"/>
      <c r="AE34" s="5"/>
    </row>
    <row r="35" spans="1:31" ht="19.8" customHeight="1">
      <c r="A35" s="158" t="s">
        <v>60</v>
      </c>
      <c r="B35" s="117"/>
      <c r="C35" s="53"/>
      <c r="D35" s="31"/>
      <c r="E35" s="53"/>
      <c r="F35" s="159" t="s">
        <v>9</v>
      </c>
      <c r="G35" s="231"/>
      <c r="H35" s="20"/>
      <c r="I35" s="11"/>
      <c r="J35" s="13"/>
      <c r="K35" s="12"/>
      <c r="L35" s="10"/>
      <c r="M35" s="11"/>
      <c r="N35" s="11"/>
      <c r="O35" s="11"/>
      <c r="P35" s="11"/>
      <c r="Q35" s="11"/>
      <c r="R35" s="11"/>
      <c r="S35" s="11"/>
      <c r="T35" s="11"/>
      <c r="U35" s="10"/>
      <c r="X35" s="2"/>
      <c r="Y35" s="2"/>
      <c r="Z35" s="2"/>
      <c r="AA35" s="9"/>
      <c r="AB35" s="8"/>
      <c r="AC35" s="8"/>
      <c r="AD35" s="8"/>
      <c r="AE35" s="5"/>
    </row>
    <row r="36" spans="1:31" ht="15.6" customHeight="1">
      <c r="A36" s="183" t="s">
        <v>45</v>
      </c>
      <c r="B36" s="161"/>
      <c r="C36" s="53"/>
      <c r="D36" s="31"/>
      <c r="E36" s="162"/>
      <c r="F36" s="76" t="s">
        <v>1</v>
      </c>
      <c r="G36" s="231"/>
      <c r="H36" s="11"/>
      <c r="I36" s="11"/>
      <c r="J36" s="13"/>
      <c r="K36" s="12"/>
      <c r="L36" s="10"/>
      <c r="M36" s="11"/>
      <c r="N36" s="11"/>
      <c r="O36" s="11"/>
      <c r="P36" s="11"/>
      <c r="Q36" s="11"/>
      <c r="R36" s="11"/>
      <c r="S36" s="11"/>
      <c r="T36" s="11"/>
      <c r="U36" s="10"/>
      <c r="X36" s="2"/>
      <c r="Y36" s="2"/>
      <c r="Z36" s="2"/>
      <c r="AA36" s="9"/>
      <c r="AB36" s="8"/>
      <c r="AC36" s="8"/>
      <c r="AD36" s="8"/>
      <c r="AE36" s="5"/>
    </row>
    <row r="37" spans="1:31" ht="15.6" customHeight="1">
      <c r="A37" s="164" t="str">
        <f>IF($F$36="Yes", "If Yes, process salary source transactions as indicated above in Section 3 the ''% Eff for Paas''column.  Skip section 4.","If the answer is No, complete section 4.")</f>
        <v>If Yes, process salary source transactions as indicated above in Section 3 the ''% Eff for Paas''column.  Skip section 4.</v>
      </c>
      <c r="B37" s="161"/>
      <c r="C37" s="53"/>
      <c r="D37" s="31"/>
      <c r="E37" s="162"/>
      <c r="F37" s="28"/>
      <c r="G37" s="231"/>
      <c r="H37" s="11"/>
      <c r="I37" s="11"/>
      <c r="J37" s="13"/>
      <c r="K37" s="12"/>
      <c r="L37" s="10"/>
      <c r="M37" s="11"/>
      <c r="N37" s="11"/>
      <c r="O37" s="11"/>
      <c r="P37" s="11"/>
      <c r="Q37" s="11"/>
      <c r="R37" s="11"/>
      <c r="S37" s="11"/>
      <c r="T37" s="11"/>
      <c r="U37" s="10"/>
      <c r="X37" s="2"/>
      <c r="Y37" s="2"/>
      <c r="Z37" s="2"/>
      <c r="AA37" s="9"/>
      <c r="AB37" s="8"/>
      <c r="AC37" s="8"/>
      <c r="AD37" s="8"/>
      <c r="AE37" s="5"/>
    </row>
    <row r="38" spans="1:31" ht="15.9" customHeight="1">
      <c r="A38" s="182" t="s">
        <v>61</v>
      </c>
      <c r="B38" s="117"/>
      <c r="C38" s="53"/>
      <c r="D38" s="31"/>
      <c r="E38" s="53"/>
      <c r="F38" s="185"/>
      <c r="G38" s="231"/>
      <c r="I38" s="11"/>
      <c r="J38" s="13"/>
      <c r="K38" s="12"/>
      <c r="L38" s="10"/>
      <c r="M38" s="11"/>
      <c r="N38" s="11"/>
      <c r="O38" s="11"/>
      <c r="P38" s="11"/>
      <c r="Q38" s="11"/>
      <c r="R38" s="11"/>
      <c r="S38" s="11"/>
      <c r="T38" s="11"/>
      <c r="U38" s="10"/>
      <c r="V38" s="2"/>
      <c r="W38" s="2"/>
      <c r="X38" s="2"/>
      <c r="Y38" s="2"/>
      <c r="Z38" s="2"/>
      <c r="AA38" s="9"/>
      <c r="AB38" s="8"/>
      <c r="AC38" s="8"/>
      <c r="AD38" s="8"/>
      <c r="AE38" s="5"/>
    </row>
    <row r="39" spans="1:31" ht="15.6" customHeight="1">
      <c r="A39" s="183" t="s">
        <v>32</v>
      </c>
      <c r="B39" s="161"/>
      <c r="C39" s="53"/>
      <c r="D39" s="31"/>
      <c r="E39" s="162"/>
      <c r="F39" s="185"/>
      <c r="G39" s="231"/>
      <c r="I39" s="11"/>
      <c r="J39" s="13"/>
      <c r="K39" s="12"/>
      <c r="L39" s="10"/>
      <c r="M39" s="11"/>
      <c r="N39" s="11"/>
      <c r="O39" s="11"/>
      <c r="P39" s="11"/>
      <c r="Q39" s="11"/>
      <c r="R39" s="11"/>
      <c r="S39" s="11"/>
      <c r="T39" s="11"/>
      <c r="U39" s="10"/>
      <c r="V39" s="2"/>
      <c r="W39" s="2"/>
      <c r="X39" s="2"/>
      <c r="Y39" s="2"/>
      <c r="Z39" s="2"/>
      <c r="AA39" s="9"/>
      <c r="AB39" s="8"/>
      <c r="AC39" s="8"/>
      <c r="AD39" s="8"/>
      <c r="AE39" s="5"/>
    </row>
    <row r="40" spans="1:31" ht="15.6" customHeight="1">
      <c r="A40" s="183" t="s">
        <v>78</v>
      </c>
      <c r="B40" s="161"/>
      <c r="C40" s="53"/>
      <c r="D40" s="31"/>
      <c r="E40" s="162"/>
      <c r="F40" s="185"/>
      <c r="G40" s="231"/>
      <c r="I40" s="11"/>
      <c r="J40" s="13"/>
      <c r="K40" s="12"/>
      <c r="L40" s="10"/>
      <c r="M40" s="11"/>
      <c r="N40" s="11"/>
      <c r="O40" s="11"/>
      <c r="P40" s="11"/>
      <c r="Q40" s="11"/>
      <c r="R40" s="11"/>
      <c r="S40" s="11"/>
      <c r="T40" s="11"/>
      <c r="U40" s="10"/>
      <c r="V40" s="2"/>
      <c r="W40" s="2"/>
      <c r="X40" s="2"/>
      <c r="Y40" s="2"/>
      <c r="Z40" s="2"/>
      <c r="AA40" s="9"/>
      <c r="AB40" s="8"/>
      <c r="AC40" s="8"/>
      <c r="AD40" s="8"/>
      <c r="AE40" s="5"/>
    </row>
    <row r="41" spans="1:31" ht="15.6" customHeight="1">
      <c r="A41" s="117" t="s">
        <v>8</v>
      </c>
      <c r="B41" s="117"/>
      <c r="C41" s="118" t="s">
        <v>31</v>
      </c>
      <c r="D41" s="119" t="s">
        <v>7</v>
      </c>
      <c r="E41" s="121" t="str">
        <f>IF($F$36="No", "Sal Charged", " ")</f>
        <v xml:space="preserve"> </v>
      </c>
      <c r="F41" s="135" t="str">
        <f>IF($F$36="No", "% Effort for PaaS", " ")</f>
        <v xml:space="preserve"> </v>
      </c>
      <c r="G41" s="231"/>
      <c r="H41" s="14"/>
      <c r="I41" s="11"/>
      <c r="K41" s="12"/>
      <c r="L41" s="10"/>
      <c r="M41" s="11"/>
      <c r="N41" s="11"/>
      <c r="O41" s="11"/>
      <c r="P41" s="11"/>
      <c r="Q41" s="11"/>
      <c r="R41" s="11"/>
      <c r="S41" s="11"/>
      <c r="T41" s="11"/>
      <c r="U41" s="10"/>
      <c r="V41" s="2"/>
      <c r="W41" s="2"/>
      <c r="X41" s="2"/>
      <c r="Y41" s="2"/>
      <c r="Z41" s="2"/>
      <c r="AA41" s="9"/>
      <c r="AB41" s="8"/>
      <c r="AC41" s="8"/>
      <c r="AD41" s="8"/>
      <c r="AE41" s="5"/>
    </row>
    <row r="42" spans="1:31" ht="15.9" customHeight="1">
      <c r="A42" s="24" t="str">
        <f>IF($F$36="No", A21,  " ")</f>
        <v xml:space="preserve"> </v>
      </c>
      <c r="B42" s="24"/>
      <c r="C42" s="40">
        <v>0</v>
      </c>
      <c r="D42" s="269" t="str">
        <f>IF($F$36="No", C42/$F$19,  "-")</f>
        <v>-</v>
      </c>
      <c r="E42" s="266">
        <f>IF($F$36="No",  F42*$B$14,  0)</f>
        <v>0</v>
      </c>
      <c r="F42" s="270" t="str">
        <f>D42</f>
        <v>-</v>
      </c>
      <c r="G42" s="231"/>
      <c r="K42" s="223"/>
      <c r="L42" s="2"/>
      <c r="M42" s="11"/>
      <c r="N42" s="11"/>
      <c r="O42" s="11"/>
      <c r="P42" s="11"/>
      <c r="Q42" s="11"/>
      <c r="R42" s="11"/>
      <c r="S42" s="11"/>
      <c r="T42" s="11"/>
      <c r="U42" s="10"/>
      <c r="V42" s="2"/>
      <c r="W42" s="9"/>
      <c r="X42" s="2"/>
      <c r="Y42" s="2"/>
      <c r="Z42" s="2"/>
      <c r="AA42" s="9"/>
      <c r="AB42" s="8"/>
      <c r="AC42" s="8"/>
      <c r="AD42" s="8"/>
      <c r="AE42" s="5"/>
    </row>
    <row r="43" spans="1:31" ht="15.9" customHeight="1">
      <c r="A43" s="26" t="str">
        <f>IF($F$36="No", A22,  "Leave this section blank.")</f>
        <v>Leave this section blank.</v>
      </c>
      <c r="B43" s="24"/>
      <c r="C43" s="40">
        <v>0</v>
      </c>
      <c r="D43" s="269" t="str">
        <f t="shared" ref="D43:D50" si="3">IF($F$36="No", C43/$F$19,  "-")</f>
        <v>-</v>
      </c>
      <c r="E43" s="266">
        <f t="shared" ref="E43:E50" si="4">IF($F$36="No",  F43*$B$14,  0)</f>
        <v>0</v>
      </c>
      <c r="F43" s="270" t="str">
        <f t="shared" ref="F43:F50" si="5">D43</f>
        <v>-</v>
      </c>
      <c r="G43" s="231"/>
      <c r="H43" s="16"/>
      <c r="K43" s="223"/>
      <c r="L43" s="2"/>
      <c r="M43" s="11"/>
      <c r="N43" s="11"/>
      <c r="O43" s="11"/>
      <c r="P43" s="11"/>
      <c r="Q43" s="11"/>
      <c r="R43" s="11"/>
      <c r="S43" s="11"/>
      <c r="T43" s="11"/>
      <c r="U43" s="10"/>
      <c r="V43" s="2"/>
      <c r="W43" s="9"/>
      <c r="X43" s="2"/>
      <c r="Y43" s="2"/>
      <c r="Z43" s="2"/>
      <c r="AA43" s="9"/>
      <c r="AB43" s="8"/>
      <c r="AC43" s="8"/>
      <c r="AD43" s="8"/>
      <c r="AE43" s="5"/>
    </row>
    <row r="44" spans="1:31" ht="15.9" customHeight="1">
      <c r="A44" s="24" t="str">
        <f>IF($F$36="No", A23,  "You may wish to hide the rows")</f>
        <v>You may wish to hide the rows</v>
      </c>
      <c r="B44" s="24"/>
      <c r="C44" s="40">
        <v>0</v>
      </c>
      <c r="D44" s="269" t="str">
        <f t="shared" si="3"/>
        <v>-</v>
      </c>
      <c r="E44" s="266">
        <f t="shared" si="4"/>
        <v>0</v>
      </c>
      <c r="F44" s="270" t="str">
        <f t="shared" si="5"/>
        <v>-</v>
      </c>
      <c r="G44" s="233"/>
      <c r="K44" s="223"/>
      <c r="L44" s="2"/>
      <c r="M44" s="11"/>
      <c r="N44" s="11"/>
      <c r="O44" s="11"/>
      <c r="P44" s="11"/>
      <c r="Q44" s="11"/>
      <c r="R44" s="11"/>
      <c r="S44" s="11"/>
      <c r="T44" s="11"/>
      <c r="U44" s="10"/>
      <c r="V44" s="2"/>
      <c r="W44" s="9"/>
      <c r="X44" s="2"/>
      <c r="Y44" s="2"/>
      <c r="Z44" s="2"/>
      <c r="AA44" s="9"/>
      <c r="AB44" s="8"/>
      <c r="AC44" s="8"/>
      <c r="AD44" s="8"/>
      <c r="AE44" s="5"/>
    </row>
    <row r="45" spans="1:31" ht="15.9" customHeight="1">
      <c r="A45" s="24" t="str">
        <f>IF($F$36="No", A24,  "in this section before printing.")</f>
        <v>in this section before printing.</v>
      </c>
      <c r="B45" s="24"/>
      <c r="C45" s="40">
        <v>0</v>
      </c>
      <c r="D45" s="269" t="str">
        <f t="shared" si="3"/>
        <v>-</v>
      </c>
      <c r="E45" s="266">
        <f t="shared" si="4"/>
        <v>0</v>
      </c>
      <c r="F45" s="270" t="str">
        <f t="shared" si="5"/>
        <v>-</v>
      </c>
      <c r="G45" s="234"/>
      <c r="K45" s="223"/>
      <c r="L45" s="2"/>
      <c r="M45" s="11"/>
      <c r="N45" s="11"/>
      <c r="O45" s="11"/>
      <c r="P45" s="11"/>
      <c r="Q45" s="11"/>
      <c r="R45" s="11"/>
      <c r="S45" s="11"/>
      <c r="T45" s="11"/>
      <c r="U45" s="10"/>
      <c r="V45" s="2"/>
      <c r="W45" s="9"/>
      <c r="X45" s="2"/>
      <c r="Y45" s="2"/>
      <c r="Z45" s="2"/>
      <c r="AA45" s="9"/>
      <c r="AB45" s="8"/>
      <c r="AC45" s="8"/>
      <c r="AD45" s="8"/>
      <c r="AE45" s="5"/>
    </row>
    <row r="46" spans="1:31" ht="15.9" customHeight="1">
      <c r="A46" s="24" t="str">
        <f>IF($F$36="No", A25,  " ")</f>
        <v xml:space="preserve"> </v>
      </c>
      <c r="B46" s="24"/>
      <c r="C46" s="40">
        <v>0</v>
      </c>
      <c r="D46" s="269" t="str">
        <f t="shared" si="3"/>
        <v>-</v>
      </c>
      <c r="E46" s="266">
        <f t="shared" si="4"/>
        <v>0</v>
      </c>
      <c r="F46" s="270" t="str">
        <f t="shared" si="5"/>
        <v>-</v>
      </c>
      <c r="G46" s="232"/>
      <c r="K46" s="10"/>
      <c r="L46" s="2"/>
      <c r="M46" s="11"/>
      <c r="N46" s="11"/>
      <c r="O46" s="11"/>
      <c r="P46" s="11"/>
      <c r="Q46" s="11"/>
      <c r="R46" s="11"/>
      <c r="S46" s="11"/>
      <c r="T46" s="11"/>
      <c r="U46" s="10"/>
      <c r="V46" s="2"/>
      <c r="W46" s="9"/>
      <c r="X46" s="2"/>
      <c r="Y46" s="2"/>
      <c r="Z46" s="2"/>
      <c r="AA46" s="9"/>
      <c r="AB46" s="8"/>
      <c r="AC46" s="8"/>
      <c r="AD46" s="8"/>
      <c r="AE46" s="5"/>
    </row>
    <row r="47" spans="1:31" ht="15.9" customHeight="1">
      <c r="A47" s="24" t="str">
        <f>IF($F$36="No", A26,  " ")</f>
        <v xml:space="preserve"> </v>
      </c>
      <c r="B47" s="24"/>
      <c r="C47" s="40">
        <v>0</v>
      </c>
      <c r="D47" s="269" t="str">
        <f t="shared" si="3"/>
        <v>-</v>
      </c>
      <c r="E47" s="266">
        <f t="shared" si="4"/>
        <v>0</v>
      </c>
      <c r="F47" s="270" t="str">
        <f t="shared" si="5"/>
        <v>-</v>
      </c>
      <c r="G47" s="234"/>
      <c r="K47" s="11"/>
      <c r="L47" s="2"/>
      <c r="M47" s="11"/>
      <c r="N47" s="11"/>
      <c r="O47" s="11"/>
      <c r="P47" s="11"/>
      <c r="Q47" s="11"/>
      <c r="R47" s="11"/>
      <c r="S47" s="11"/>
      <c r="T47" s="11"/>
      <c r="U47" s="10"/>
      <c r="V47" s="2"/>
      <c r="W47" s="9"/>
      <c r="X47" s="2"/>
      <c r="Y47" s="2"/>
      <c r="Z47" s="2"/>
      <c r="AA47" s="9"/>
      <c r="AB47" s="8"/>
      <c r="AC47" s="8"/>
      <c r="AD47" s="8"/>
      <c r="AE47" s="5"/>
    </row>
    <row r="48" spans="1:31" ht="15.9" customHeight="1">
      <c r="A48" s="24" t="str">
        <f>IF($F$36="No", A27,  " ")</f>
        <v xml:space="preserve"> </v>
      </c>
      <c r="B48" s="24"/>
      <c r="C48" s="40">
        <v>0</v>
      </c>
      <c r="D48" s="269" t="str">
        <f t="shared" si="3"/>
        <v>-</v>
      </c>
      <c r="E48" s="266">
        <f t="shared" si="4"/>
        <v>0</v>
      </c>
      <c r="F48" s="270" t="str">
        <f t="shared" si="5"/>
        <v>-</v>
      </c>
      <c r="G48" s="232"/>
      <c r="K48" s="11"/>
      <c r="L48" s="2"/>
      <c r="M48" s="11"/>
      <c r="N48" s="11"/>
      <c r="O48" s="11"/>
      <c r="P48" s="11"/>
      <c r="Q48" s="11"/>
      <c r="R48" s="11"/>
      <c r="S48" s="11"/>
      <c r="T48" s="11"/>
      <c r="U48" s="22"/>
      <c r="V48" s="2"/>
      <c r="W48" s="9"/>
      <c r="X48" s="2"/>
      <c r="Y48" s="15"/>
      <c r="Z48" s="2"/>
      <c r="AA48" s="9"/>
      <c r="AB48" s="8"/>
      <c r="AC48" s="8"/>
      <c r="AD48" s="8"/>
      <c r="AE48" s="5"/>
    </row>
    <row r="49" spans="1:31" ht="15.9" customHeight="1">
      <c r="A49" s="24" t="str">
        <f>IF($F$36="No", A28,  " ")</f>
        <v xml:space="preserve"> </v>
      </c>
      <c r="B49" s="24"/>
      <c r="C49" s="40">
        <v>0</v>
      </c>
      <c r="D49" s="269" t="str">
        <f t="shared" si="3"/>
        <v>-</v>
      </c>
      <c r="E49" s="266">
        <f t="shared" si="4"/>
        <v>0</v>
      </c>
      <c r="F49" s="270" t="str">
        <f t="shared" si="5"/>
        <v>-</v>
      </c>
      <c r="G49" s="232"/>
      <c r="K49" s="11"/>
      <c r="L49" s="2"/>
      <c r="M49" s="11"/>
      <c r="N49" s="11"/>
      <c r="O49" s="11"/>
      <c r="P49" s="11"/>
      <c r="Q49" s="11"/>
      <c r="R49" s="11"/>
      <c r="S49" s="11"/>
      <c r="T49" s="11"/>
      <c r="U49" s="22"/>
      <c r="V49" s="15"/>
      <c r="W49" s="2"/>
      <c r="X49" s="2"/>
      <c r="Y49" s="15"/>
      <c r="Z49" s="2"/>
      <c r="AA49" s="9"/>
      <c r="AB49" s="8"/>
      <c r="AC49" s="8"/>
      <c r="AD49" s="8"/>
      <c r="AE49" s="5"/>
    </row>
    <row r="50" spans="1:31" ht="15.9" customHeight="1">
      <c r="A50" s="24" t="str">
        <f>IF($F$36="No", A29,  " ")</f>
        <v xml:space="preserve"> </v>
      </c>
      <c r="B50" s="24"/>
      <c r="C50" s="40">
        <v>0</v>
      </c>
      <c r="D50" s="269" t="str">
        <f t="shared" si="3"/>
        <v>-</v>
      </c>
      <c r="E50" s="266">
        <f t="shared" si="4"/>
        <v>0</v>
      </c>
      <c r="F50" s="270" t="str">
        <f t="shared" si="5"/>
        <v>-</v>
      </c>
      <c r="G50" s="232"/>
      <c r="I50" s="5"/>
      <c r="J50" s="5"/>
      <c r="K50" s="206"/>
      <c r="L50" s="2"/>
      <c r="M50" s="11"/>
      <c r="N50" s="11"/>
      <c r="O50" s="11"/>
      <c r="P50" s="11"/>
      <c r="Q50" s="11"/>
      <c r="R50" s="11"/>
      <c r="S50" s="11"/>
      <c r="T50" s="11"/>
      <c r="U50" s="22"/>
      <c r="V50" s="15"/>
      <c r="W50" s="2"/>
      <c r="X50" s="2"/>
      <c r="Y50" s="15"/>
      <c r="Z50" s="2"/>
      <c r="AA50" s="9"/>
      <c r="AB50" s="8"/>
      <c r="AC50" s="8"/>
      <c r="AD50" s="8"/>
      <c r="AE50" s="5"/>
    </row>
    <row r="51" spans="1:31" ht="15.9" customHeight="1">
      <c r="A51" s="106" t="s">
        <v>66</v>
      </c>
      <c r="B51" s="154"/>
      <c r="C51" s="186">
        <f>'Section 4 Add Accounts'!C39</f>
        <v>0</v>
      </c>
      <c r="D51" s="169">
        <f>'Section 4 Add Accounts'!D39</f>
        <v>0</v>
      </c>
      <c r="E51" s="267">
        <f>'Section 4 Add Accounts'!E39</f>
        <v>0</v>
      </c>
      <c r="F51" s="169">
        <f>'Section 4 Add Accounts'!F39</f>
        <v>0</v>
      </c>
      <c r="G51" s="232"/>
      <c r="I51" s="11"/>
      <c r="K51" s="11"/>
      <c r="L51" s="2"/>
      <c r="M51" s="11"/>
      <c r="N51" s="11"/>
      <c r="O51" s="11"/>
      <c r="P51" s="11"/>
      <c r="Q51" s="11"/>
      <c r="R51" s="11"/>
      <c r="S51" s="11"/>
      <c r="T51" s="11"/>
      <c r="U51" s="22"/>
      <c r="V51" s="15"/>
      <c r="W51" s="2"/>
      <c r="X51" s="2"/>
      <c r="Y51" s="15"/>
      <c r="Z51" s="2"/>
      <c r="AA51" s="9"/>
      <c r="AB51" s="8"/>
      <c r="AC51" s="8"/>
      <c r="AD51" s="8"/>
      <c r="AE51" s="5"/>
    </row>
    <row r="52" spans="1:31" ht="15.9" customHeight="1">
      <c r="A52" s="117" t="s">
        <v>46</v>
      </c>
      <c r="B52" s="187"/>
      <c r="C52" s="137">
        <f>SUM(C42:C51)</f>
        <v>0</v>
      </c>
      <c r="D52" s="130">
        <f>SUM(D42:D51)</f>
        <v>0</v>
      </c>
      <c r="E52" s="136">
        <f>SUM(E42:E51)</f>
        <v>0</v>
      </c>
      <c r="F52" s="127">
        <f>SUM(F42:F51)</f>
        <v>0</v>
      </c>
      <c r="G52" s="231"/>
      <c r="I52" s="11"/>
      <c r="K52" s="11"/>
      <c r="L52" s="10"/>
      <c r="M52" s="11"/>
      <c r="N52" s="11"/>
      <c r="O52" s="11"/>
      <c r="P52" s="11"/>
      <c r="Q52" s="11"/>
      <c r="R52" s="11"/>
      <c r="S52" s="11"/>
      <c r="T52" s="11"/>
      <c r="U52" s="22"/>
      <c r="V52" s="15"/>
      <c r="W52" s="2"/>
      <c r="X52" s="2"/>
      <c r="Y52" s="15"/>
      <c r="Z52" s="2"/>
      <c r="AA52" s="9"/>
      <c r="AB52" s="8"/>
      <c r="AC52" s="8"/>
      <c r="AD52" s="8"/>
      <c r="AE52" s="5"/>
    </row>
    <row r="53" spans="1:31" ht="30" customHeight="1">
      <c r="A53" s="284" t="str">
        <f>IF(AND($D$52&gt;=0.951, $D$52&lt;=1),"Warning! % Effort is Greater Than 95%. You are certifying that all other activities including but not limited to clinical, teaching, administrative &amp; application preparation are included in Cell D53 below. Update CMs above if inaccurate.", IF($D$52&gt;1, "Percent Effort Exceeds 100%. Reduce Effort to 95% or Lower.", ""))</f>
        <v/>
      </c>
      <c r="B53" s="284"/>
      <c r="C53" s="284"/>
      <c r="D53" s="284"/>
      <c r="E53" s="284"/>
      <c r="F53" s="284"/>
      <c r="G53" s="256"/>
      <c r="H53" s="257"/>
      <c r="I53" s="258"/>
      <c r="J53" s="13"/>
      <c r="K53" s="12"/>
      <c r="L53" s="32"/>
      <c r="M53" s="32"/>
      <c r="N53" s="32"/>
      <c r="O53" s="32"/>
      <c r="P53" s="32"/>
      <c r="Q53" s="32"/>
      <c r="R53" s="32"/>
      <c r="S53" s="32"/>
      <c r="T53" s="32"/>
      <c r="V53" s="9"/>
      <c r="W53" s="32"/>
      <c r="X53" s="9"/>
      <c r="Y53" s="9"/>
      <c r="Z53" s="2"/>
      <c r="AA53" s="9"/>
      <c r="AB53" s="2"/>
      <c r="AC53" s="2"/>
      <c r="AD53" s="2"/>
      <c r="AE53" s="2"/>
    </row>
    <row r="54" spans="1:31" ht="15.9" customHeight="1">
      <c r="A54" s="132" t="s">
        <v>10</v>
      </c>
      <c r="B54" s="132"/>
      <c r="C54" s="91">
        <f>IF($F$36="Yes", 0, $F$19-C52)</f>
        <v>0</v>
      </c>
      <c r="D54" s="92">
        <f>IF($F$36="Yes", 0, 1-D52)</f>
        <v>0</v>
      </c>
      <c r="E54" s="93">
        <f>IF(F36="Yes", 0, $B$14-E52)</f>
        <v>0</v>
      </c>
      <c r="F54" s="184">
        <f>IF($F$36="Yes", 0, F55-F52)</f>
        <v>0</v>
      </c>
      <c r="G54" s="256"/>
      <c r="H54" s="259"/>
      <c r="I54" s="93"/>
      <c r="J54" s="13"/>
      <c r="K54" s="12"/>
      <c r="L54" s="10"/>
      <c r="M54" s="11"/>
      <c r="N54" s="11"/>
      <c r="O54" s="11"/>
      <c r="P54" s="11"/>
      <c r="Q54" s="11"/>
      <c r="R54" s="11"/>
      <c r="S54" s="11"/>
      <c r="T54" s="11"/>
      <c r="U54" s="10"/>
      <c r="X54" s="9"/>
      <c r="Y54" s="2"/>
      <c r="Z54" s="2"/>
      <c r="AA54" s="9"/>
      <c r="AB54" s="8"/>
      <c r="AC54" s="8"/>
      <c r="AD54" s="8"/>
      <c r="AE54" s="5"/>
    </row>
    <row r="55" spans="1:31" ht="15.9" customHeight="1">
      <c r="A55" s="133" t="s">
        <v>62</v>
      </c>
      <c r="B55" s="134"/>
      <c r="C55" s="63">
        <f>IF($F$36="Yes", 0, C52+C54)</f>
        <v>0</v>
      </c>
      <c r="D55" s="174">
        <f>IF($F$36="Yes", 0, D52+D54)</f>
        <v>0</v>
      </c>
      <c r="E55" s="64">
        <f>IF(F36="Yes", 0, E52+E54)</f>
        <v>0</v>
      </c>
      <c r="F55" s="130">
        <f>IF($F$36="Yes", 0, 100%)</f>
        <v>0</v>
      </c>
      <c r="G55" s="256"/>
      <c r="H55" s="259"/>
      <c r="I55" s="260"/>
      <c r="J55" s="13"/>
      <c r="K55" s="12"/>
      <c r="L55" s="10"/>
      <c r="M55" s="11"/>
      <c r="N55" s="11"/>
      <c r="O55" s="11"/>
      <c r="P55" s="11"/>
      <c r="Q55" s="11"/>
      <c r="R55" s="11"/>
      <c r="S55" s="11"/>
      <c r="T55" s="11"/>
      <c r="U55" s="10"/>
      <c r="X55" s="9"/>
      <c r="Y55" s="2"/>
      <c r="Z55" s="2"/>
      <c r="AA55" s="9"/>
      <c r="AB55" s="8"/>
      <c r="AC55" s="8"/>
      <c r="AD55" s="8"/>
      <c r="AE55" s="5"/>
    </row>
    <row r="56" spans="1:31" ht="21.6" customHeight="1">
      <c r="A56" s="117" t="s">
        <v>63</v>
      </c>
      <c r="B56" s="117"/>
      <c r="C56" s="53"/>
      <c r="D56" s="53"/>
      <c r="E56" s="153"/>
      <c r="F56" s="53"/>
      <c r="G56" s="256"/>
      <c r="H56" s="6"/>
      <c r="I56" s="6"/>
      <c r="J56" s="6"/>
      <c r="V56" s="15"/>
      <c r="W56" s="2"/>
      <c r="X56" s="2"/>
      <c r="Y56" s="2"/>
      <c r="Z56" s="2"/>
      <c r="AA56" s="2"/>
      <c r="AB56" s="5"/>
      <c r="AC56" s="5"/>
      <c r="AD56" s="5"/>
      <c r="AE56" s="5"/>
    </row>
    <row r="57" spans="1:31" ht="15.9" customHeight="1">
      <c r="A57" s="138" t="s">
        <v>50</v>
      </c>
      <c r="B57" s="139"/>
      <c r="C57" s="77">
        <f>IF(F36="Yes", E31, E52)</f>
        <v>75999.999999999971</v>
      </c>
      <c r="G57" s="256"/>
      <c r="H57" s="256"/>
      <c r="I57" s="261"/>
      <c r="J57" s="6"/>
      <c r="V57" s="15"/>
      <c r="W57" s="2"/>
      <c r="X57" s="2"/>
      <c r="Y57" s="2"/>
      <c r="Z57" s="2"/>
      <c r="AA57" s="2"/>
      <c r="AB57" s="5"/>
      <c r="AC57" s="5"/>
      <c r="AD57" s="5"/>
      <c r="AE57" s="5"/>
    </row>
    <row r="58" spans="1:31" ht="15.9" customHeight="1">
      <c r="A58" s="138" t="s">
        <v>5</v>
      </c>
      <c r="B58" s="139"/>
      <c r="C58" s="171">
        <f>B14</f>
        <v>80000</v>
      </c>
      <c r="G58" s="262"/>
      <c r="H58" s="256"/>
      <c r="I58" s="256"/>
      <c r="J58" s="6"/>
      <c r="V58" s="15"/>
      <c r="W58" s="2"/>
      <c r="X58" s="2"/>
      <c r="Y58" s="2"/>
      <c r="Z58" s="2"/>
      <c r="AA58" s="2"/>
      <c r="AB58" s="5"/>
      <c r="AC58" s="5"/>
      <c r="AD58" s="5"/>
      <c r="AE58" s="5"/>
    </row>
    <row r="59" spans="1:31" ht="15.9" customHeight="1">
      <c r="A59" s="141" t="s">
        <v>6</v>
      </c>
      <c r="B59" s="142"/>
      <c r="C59" s="152">
        <f>C57/C58</f>
        <v>0.94999999999999962</v>
      </c>
      <c r="G59" s="139"/>
      <c r="H59" s="256"/>
      <c r="I59" s="263"/>
      <c r="J59" s="17"/>
      <c r="V59" s="15"/>
      <c r="W59" s="2"/>
      <c r="X59" s="2"/>
      <c r="Y59" s="2"/>
      <c r="Z59" s="2"/>
      <c r="AA59" s="2"/>
      <c r="AB59" s="5"/>
      <c r="AC59" s="5"/>
      <c r="AD59" s="5"/>
      <c r="AE59" s="5"/>
    </row>
    <row r="60" spans="1:31" ht="19.8" customHeight="1">
      <c r="A60" s="117" t="s">
        <v>64</v>
      </c>
      <c r="B60" s="117"/>
      <c r="E60" s="39"/>
      <c r="F60" s="153"/>
      <c r="H60" s="6"/>
      <c r="I60" s="6"/>
      <c r="J60" s="6"/>
      <c r="K60" s="12"/>
      <c r="L60" s="10"/>
      <c r="M60" s="11"/>
      <c r="N60" s="11"/>
      <c r="O60" s="11"/>
      <c r="P60" s="11"/>
      <c r="Q60" s="11"/>
      <c r="R60" s="11"/>
      <c r="S60" s="11"/>
      <c r="T60" s="11"/>
      <c r="U60" s="10"/>
      <c r="V60" s="2"/>
      <c r="W60" s="2"/>
      <c r="X60" s="9"/>
      <c r="Y60" s="2"/>
      <c r="Z60" s="2"/>
      <c r="AA60" s="9"/>
      <c r="AB60" s="8"/>
      <c r="AC60" s="8"/>
      <c r="AD60" s="8"/>
      <c r="AE60" s="5"/>
    </row>
    <row r="61" spans="1:31" ht="15.9" customHeight="1">
      <c r="A61" s="145" t="s">
        <v>29</v>
      </c>
      <c r="B61" s="53"/>
      <c r="C61" s="53"/>
      <c r="D61" s="53"/>
      <c r="E61" s="178"/>
      <c r="F61" s="53"/>
      <c r="G61" s="280"/>
      <c r="H61" s="280"/>
      <c r="I61" s="256"/>
      <c r="J61" s="17"/>
      <c r="V61" s="2"/>
      <c r="W61" s="2"/>
      <c r="X61" s="2"/>
      <c r="Y61" s="2"/>
      <c r="Z61" s="2"/>
      <c r="AA61" s="2"/>
      <c r="AB61" s="5"/>
      <c r="AC61" s="5"/>
      <c r="AD61" s="5"/>
      <c r="AE61" s="5"/>
    </row>
    <row r="62" spans="1:31" ht="15.9" customHeight="1">
      <c r="A62" s="53"/>
      <c r="B62" s="53"/>
      <c r="C62" s="53"/>
      <c r="D62" s="53"/>
      <c r="E62" s="53"/>
      <c r="F62" s="53"/>
      <c r="G62" s="265"/>
      <c r="H62" s="264"/>
      <c r="I62" s="256"/>
      <c r="J62" s="13"/>
    </row>
    <row r="63" spans="1:31" ht="15.9" customHeight="1">
      <c r="A63" s="146" t="s">
        <v>4</v>
      </c>
      <c r="B63" s="146"/>
      <c r="C63" s="146"/>
      <c r="D63" s="146"/>
      <c r="E63" s="188" t="s">
        <v>30</v>
      </c>
      <c r="F63" s="189">
        <f ca="1">TODAY()</f>
        <v>45127</v>
      </c>
      <c r="G63" s="231"/>
      <c r="H63" s="6"/>
      <c r="I63" s="17"/>
      <c r="J63" s="17"/>
      <c r="AB63" s="5"/>
      <c r="AC63" s="5"/>
      <c r="AD63" s="5"/>
      <c r="AE63" s="5"/>
    </row>
    <row r="64" spans="1:31" ht="15.9" customHeight="1">
      <c r="A64" s="139" t="s">
        <v>3</v>
      </c>
      <c r="B64" s="139"/>
      <c r="C64" s="53"/>
      <c r="D64" s="139"/>
      <c r="E64" s="178"/>
      <c r="F64" s="190"/>
      <c r="G64" s="230"/>
      <c r="H64" s="17"/>
      <c r="I64" s="17"/>
      <c r="J64" s="17"/>
      <c r="K64" s="2"/>
      <c r="L64" s="2"/>
      <c r="M64" s="2"/>
      <c r="N64" s="2"/>
      <c r="O64" s="2"/>
      <c r="P64" s="2"/>
      <c r="Q64" s="2"/>
      <c r="R64" s="2"/>
      <c r="S64" s="2"/>
      <c r="T64" s="2"/>
      <c r="AB64" s="5"/>
      <c r="AC64" s="5"/>
      <c r="AD64" s="5"/>
      <c r="AE64" s="5"/>
    </row>
    <row r="65" spans="1:31" ht="15.9" customHeight="1">
      <c r="A65" s="6"/>
      <c r="B65" s="6"/>
      <c r="D65" s="6"/>
      <c r="AB65" s="5"/>
      <c r="AC65" s="5"/>
      <c r="AD65" s="5"/>
      <c r="AE65" s="5"/>
    </row>
    <row r="66" spans="1:31" ht="15.9" customHeight="1"/>
    <row r="67" spans="1:31" ht="15.9" customHeight="1"/>
    <row r="68" spans="1:31" ht="15.9" customHeight="1"/>
    <row r="69" spans="1:31" ht="15.9" hidden="1" customHeight="1">
      <c r="A69" s="4" t="s">
        <v>2</v>
      </c>
    </row>
    <row r="70" spans="1:31" ht="15.9" hidden="1" customHeight="1">
      <c r="A70" s="3" t="s">
        <v>1</v>
      </c>
    </row>
    <row r="71" spans="1:31" ht="15.9" hidden="1" customHeight="1">
      <c r="A71" s="3" t="s">
        <v>0</v>
      </c>
    </row>
    <row r="72" spans="1:31" ht="15.9" customHeight="1">
      <c r="C72" s="1" t="s">
        <v>49</v>
      </c>
    </row>
    <row r="73" spans="1:31" ht="15.9" customHeight="1"/>
    <row r="74" spans="1:31" ht="15.9" customHeight="1"/>
    <row r="75" spans="1:31" ht="15.9" customHeight="1"/>
    <row r="76" spans="1:31" ht="15.9" customHeight="1"/>
    <row r="77" spans="1:31" ht="15.9" customHeight="1"/>
    <row r="78" spans="1:31" ht="15.9" customHeight="1"/>
    <row r="79" spans="1:31" ht="15.9" customHeight="1"/>
    <row r="80" spans="1:31" ht="15.9" customHeight="1"/>
    <row r="81" ht="15.9" customHeight="1"/>
  </sheetData>
  <sheetProtection algorithmName="SHA-512" hashValue="pcikpNUQacesmeciJIeB0f0WH/lIUW+D47Xn+Lsmysv3iYqoRh0gK5gSVGhAkzw5SjNqq+DnGKX1imD7BR3zdw==" saltValue="OnTPCLrKplELxFZGVEbklA==" spinCount="100000" sheet="1" formatColumns="0" formatRows="0"/>
  <mergeCells count="6">
    <mergeCell ref="G61:H61"/>
    <mergeCell ref="A7:F7"/>
    <mergeCell ref="A8:F8"/>
    <mergeCell ref="B10:D10"/>
    <mergeCell ref="A32:F32"/>
    <mergeCell ref="A53:F53"/>
  </mergeCells>
  <conditionalFormatting sqref="D31">
    <cfRule type="cellIs" dxfId="8" priority="3" operator="greaterThan">
      <formula>0.95</formula>
    </cfRule>
  </conditionalFormatting>
  <conditionalFormatting sqref="D52">
    <cfRule type="cellIs" dxfId="7" priority="2" operator="greaterThan">
      <formula>0.95</formula>
    </cfRule>
  </conditionalFormatting>
  <conditionalFormatting sqref="F14">
    <cfRule type="cellIs" dxfId="6" priority="1" operator="greaterThan">
      <formula>$F$13</formula>
    </cfRule>
  </conditionalFormatting>
  <dataValidations xWindow="188" yWindow="686" count="3">
    <dataValidation type="list" allowBlank="1" showInputMessage="1" showErrorMessage="1" sqref="F36">
      <formula1>$A$70:$A$71</formula1>
    </dataValidation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14"/>
    <dataValidation allowBlank="1" showInputMessage="1" showErrorMessage="1" promptTitle="% of Full Time Appointment" prompt="Examples:  25%, 30%, 40% of FTE etc." sqref="D14"/>
  </dataValidations>
  <pageMargins left="0.6" right="0.5" top="0.5" bottom="0.4" header="0.3" footer="0.3"/>
  <pageSetup scale="72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zoomScaleNormal="100" workbookViewId="0">
      <pane ySplit="11" topLeftCell="A12" activePane="bottomLeft" state="frozen"/>
      <selection pane="bottomLeft" activeCell="C17" sqref="C17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5.5546875" style="1" customWidth="1"/>
    <col min="6" max="6" width="14.10937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47" t="s">
        <v>24</v>
      </c>
      <c r="B1" s="248"/>
      <c r="C1" s="248"/>
      <c r="D1" s="248"/>
      <c r="E1" s="248"/>
      <c r="F1" s="249"/>
      <c r="G1" s="107"/>
      <c r="H1" s="107"/>
      <c r="I1" s="107"/>
      <c r="J1" s="107"/>
      <c r="K1" s="107"/>
      <c r="L1" s="107"/>
      <c r="M1" s="107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31" customFormat="1">
      <c r="A2" s="250" t="s">
        <v>47</v>
      </c>
      <c r="B2" s="248"/>
      <c r="C2" s="248"/>
      <c r="D2" s="248"/>
      <c r="E2" s="248"/>
      <c r="F2" s="249"/>
      <c r="G2" s="107"/>
      <c r="H2" s="107"/>
      <c r="I2" s="107"/>
      <c r="J2" s="107"/>
      <c r="K2" s="107"/>
      <c r="L2" s="107"/>
      <c r="M2" s="107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31" customFormat="1">
      <c r="A3" s="250" t="s">
        <v>54</v>
      </c>
      <c r="B3" s="248"/>
      <c r="C3" s="248"/>
      <c r="D3" s="248"/>
      <c r="E3" s="248"/>
      <c r="F3" s="249"/>
      <c r="G3" s="107"/>
      <c r="H3" s="107"/>
      <c r="I3" s="107"/>
      <c r="J3" s="107"/>
      <c r="K3" s="107"/>
      <c r="L3" s="107"/>
      <c r="M3" s="107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</row>
    <row r="4" spans="1:31" ht="18.600000000000001" customHeight="1">
      <c r="A4" s="286" t="s">
        <v>71</v>
      </c>
      <c r="B4" s="286"/>
      <c r="C4" s="286"/>
      <c r="D4" s="286"/>
      <c r="E4" s="286"/>
      <c r="F4" s="286"/>
      <c r="G4" s="7"/>
      <c r="J4" s="7"/>
      <c r="K4" s="7"/>
      <c r="L4" s="7"/>
      <c r="M4" s="7"/>
      <c r="N4" s="86"/>
      <c r="O4" s="86"/>
      <c r="P4" s="86"/>
      <c r="Q4" s="86"/>
      <c r="R4" s="86"/>
      <c r="S4" s="86"/>
      <c r="T4" s="86"/>
      <c r="U4" s="86"/>
      <c r="V4" s="80"/>
      <c r="W4" s="111"/>
      <c r="X4" s="111"/>
      <c r="Y4" s="111"/>
      <c r="Z4" s="80"/>
      <c r="AA4" s="83"/>
      <c r="AB4" s="10"/>
      <c r="AC4" s="9"/>
      <c r="AD4" s="2"/>
      <c r="AE4" s="2"/>
    </row>
    <row r="5" spans="1:31">
      <c r="A5" s="158" t="s">
        <v>25</v>
      </c>
      <c r="B5" s="191">
        <f>'P-T Below Cap'!B10:D10</f>
        <v>0</v>
      </c>
      <c r="C5" s="192"/>
      <c r="D5" s="157"/>
      <c r="E5" s="157"/>
      <c r="F5" s="157"/>
      <c r="G5" s="2"/>
      <c r="H5" s="2"/>
      <c r="I5" s="2"/>
      <c r="J5" s="2"/>
      <c r="K5" s="2"/>
      <c r="L5" s="2"/>
      <c r="M5" s="2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20"/>
      <c r="AC5" s="2"/>
      <c r="AD5" s="2"/>
      <c r="AE5" s="2"/>
    </row>
    <row r="6" spans="1:31">
      <c r="A6" s="157" t="str">
        <f>'P-T Below Cap'!A11</f>
        <v>Life No:</v>
      </c>
      <c r="B6" s="193">
        <f>'P-T Below Cap'!B11</f>
        <v>0</v>
      </c>
      <c r="C6" s="194"/>
      <c r="D6" s="157" t="str">
        <f>'P-T Below Cap'!D11</f>
        <v>PaaS Transaction No:</v>
      </c>
      <c r="E6" s="157"/>
      <c r="F6" s="195">
        <f>'P-T Below Cap'!E11</f>
        <v>0</v>
      </c>
      <c r="G6" s="62"/>
      <c r="H6" s="62"/>
      <c r="I6" s="62"/>
      <c r="J6" s="2"/>
      <c r="K6" s="2"/>
      <c r="L6" s="2"/>
      <c r="M6" s="2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1"/>
      <c r="AB6" s="15"/>
      <c r="AC6" s="32"/>
      <c r="AD6" s="18"/>
      <c r="AE6" s="2"/>
    </row>
    <row r="7" spans="1:31">
      <c r="A7" s="147" t="s">
        <v>34</v>
      </c>
      <c r="B7" s="148">
        <f>'P-T Below Cap'!B14</f>
        <v>80000</v>
      </c>
      <c r="C7" s="149" t="s">
        <v>26</v>
      </c>
      <c r="D7" s="150">
        <f>'P-T Below Cap'!D14</f>
        <v>0.4</v>
      </c>
      <c r="E7" s="151"/>
      <c r="F7" s="87">
        <f>B7/D7</f>
        <v>200000</v>
      </c>
      <c r="G7" s="108"/>
      <c r="H7" s="2"/>
      <c r="I7" s="2"/>
      <c r="J7" s="2"/>
      <c r="K7" s="2"/>
      <c r="L7" s="2"/>
      <c r="M7" s="2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1"/>
      <c r="AB7" s="15"/>
      <c r="AC7" s="32"/>
      <c r="AD7" s="18"/>
      <c r="AE7" s="2"/>
    </row>
    <row r="8" spans="1:31">
      <c r="A8" s="49"/>
      <c r="B8" s="155"/>
      <c r="C8" s="53"/>
      <c r="D8" s="156"/>
      <c r="E8" s="39"/>
      <c r="F8" s="156" t="s">
        <v>28</v>
      </c>
      <c r="G8" s="2"/>
      <c r="H8" s="2"/>
      <c r="I8" s="2"/>
      <c r="J8" s="2"/>
      <c r="K8" s="2"/>
      <c r="L8" s="2"/>
      <c r="M8" s="2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  <c r="AB8" s="15"/>
      <c r="AC8" s="32"/>
      <c r="AD8" s="18"/>
      <c r="AE8" s="2"/>
    </row>
    <row r="9" spans="1:31">
      <c r="A9" s="53"/>
      <c r="B9" s="117"/>
      <c r="C9" s="180" t="s">
        <v>55</v>
      </c>
      <c r="D9" s="252">
        <f>D7*12</f>
        <v>4.8000000000000007</v>
      </c>
      <c r="F9" s="1"/>
      <c r="G9" s="251" t="s">
        <v>56</v>
      </c>
      <c r="H9" s="2"/>
      <c r="I9" s="7"/>
      <c r="J9" s="7"/>
      <c r="K9" s="7"/>
      <c r="L9" s="7"/>
      <c r="M9" s="7"/>
      <c r="N9" s="86"/>
      <c r="O9" s="86"/>
      <c r="P9" s="86"/>
      <c r="Q9" s="86"/>
      <c r="R9" s="86"/>
      <c r="S9" s="86"/>
      <c r="T9" s="86"/>
      <c r="U9" s="86"/>
      <c r="V9" s="80"/>
      <c r="W9" s="111"/>
      <c r="X9" s="111"/>
      <c r="Y9" s="111"/>
      <c r="Z9" s="80"/>
      <c r="AA9" s="83"/>
      <c r="AB9" s="10"/>
      <c r="AC9" s="9"/>
      <c r="AD9" s="2"/>
      <c r="AE9" s="2"/>
    </row>
    <row r="10" spans="1:31" ht="18" customHeight="1">
      <c r="A10" s="117" t="s">
        <v>67</v>
      </c>
      <c r="B10" s="117"/>
      <c r="C10" s="53"/>
      <c r="D10" s="53"/>
      <c r="E10" s="178"/>
      <c r="F10" s="246"/>
      <c r="G10" s="22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"/>
      <c r="V10" s="2"/>
      <c r="W10" s="44"/>
      <c r="X10" s="44"/>
      <c r="Y10" s="44"/>
      <c r="Z10" s="2"/>
      <c r="AA10" s="9"/>
      <c r="AB10" s="10"/>
      <c r="AC10" s="9"/>
      <c r="AD10" s="2"/>
      <c r="AE10" s="2"/>
    </row>
    <row r="11" spans="1:31">
      <c r="A11" s="117" t="s">
        <v>8</v>
      </c>
      <c r="B11" s="117"/>
      <c r="C11" s="118" t="s">
        <v>31</v>
      </c>
      <c r="D11" s="119" t="s">
        <v>7</v>
      </c>
      <c r="E11" s="120" t="str">
        <f>IF($F$29="Yes", "Sal Req/Charged", "Sal Req")</f>
        <v>Sal Req</v>
      </c>
      <c r="F11" s="121" t="str">
        <f>IF('P-T Below Cap'!$F$36="Yes", "% Effort for PaaS", " ")</f>
        <v>% Effort for PaaS</v>
      </c>
      <c r="G11" s="2"/>
      <c r="H11" s="9"/>
      <c r="I11" s="9"/>
      <c r="J11" s="9"/>
      <c r="K11" s="9"/>
      <c r="L11" s="9"/>
      <c r="M11" s="9"/>
      <c r="N11" s="83"/>
      <c r="O11" s="83"/>
      <c r="P11" s="83"/>
      <c r="Q11" s="83"/>
      <c r="R11" s="83"/>
      <c r="S11" s="83"/>
      <c r="T11" s="83"/>
      <c r="U11" s="80"/>
      <c r="V11" s="111"/>
      <c r="W11" s="112"/>
      <c r="X11" s="80"/>
      <c r="Y11" s="113"/>
      <c r="Z11" s="80"/>
      <c r="AA11" s="83"/>
      <c r="AB11" s="10"/>
      <c r="AC11" s="9"/>
      <c r="AD11" s="2"/>
      <c r="AE11" s="2"/>
    </row>
    <row r="12" spans="1:31" ht="15.9" customHeight="1">
      <c r="A12" s="211" t="str">
        <f>IF($F$44="Yes",  'P-T Below Cap'!A21, 0)</f>
        <v>02661111 / IN300001080</v>
      </c>
      <c r="B12" s="212"/>
      <c r="C12" s="212">
        <f>IF($F$44="Yes",  'P-T Below Cap'!C21, 0)</f>
        <v>0.44</v>
      </c>
      <c r="D12" s="213">
        <f>IF($F$44="Yes",  'P-T Below Cap'!D21, 0)</f>
        <v>9.166666666666666E-2</v>
      </c>
      <c r="E12" s="216">
        <f>IF($F$44="Yes",  'P-T Below Cap'!E21, 0)</f>
        <v>7333.333333333333</v>
      </c>
      <c r="F12" s="217">
        <f>IF($F$44="Yes",  'P-T Below Cap'!F21, 0)</f>
        <v>9.166666666666666E-2</v>
      </c>
      <c r="G12" s="2"/>
      <c r="H12" s="9"/>
      <c r="I12" s="9"/>
      <c r="J12" s="9"/>
      <c r="K12" s="9"/>
      <c r="L12" s="9"/>
      <c r="M12" s="32"/>
      <c r="N12" s="114"/>
      <c r="O12" s="114"/>
      <c r="P12" s="114"/>
      <c r="Q12" s="114"/>
      <c r="R12" s="114"/>
      <c r="S12" s="114"/>
      <c r="T12" s="114"/>
      <c r="U12" s="80"/>
      <c r="V12" s="115"/>
      <c r="W12" s="114"/>
      <c r="X12" s="85"/>
      <c r="Y12" s="115"/>
      <c r="Z12" s="80"/>
      <c r="AA12" s="83"/>
      <c r="AB12" s="10"/>
      <c r="AC12" s="32"/>
      <c r="AD12" s="2"/>
      <c r="AE12" s="2"/>
    </row>
    <row r="13" spans="1:31" ht="15.9" customHeight="1">
      <c r="A13" s="211" t="str">
        <f>IF($F$44="Yes",  'P-T Below Cap'!A22, 0)</f>
        <v>02662051 / IN300001095</v>
      </c>
      <c r="B13" s="212"/>
      <c r="C13" s="212">
        <f>IF($F$44="Yes",  'P-T Below Cap'!C22, 0)</f>
        <v>0.12</v>
      </c>
      <c r="D13" s="213">
        <f>IF($F$44="Yes",  'P-T Below Cap'!D22, 0)</f>
        <v>2.4999999999999994E-2</v>
      </c>
      <c r="E13" s="216">
        <f>IF($F$44="Yes",  'P-T Below Cap'!E22, 0)</f>
        <v>1999.9999999999995</v>
      </c>
      <c r="F13" s="217">
        <f>IF($F$44="Yes",  'P-T Below Cap'!F22, 0)</f>
        <v>2.4999999999999994E-2</v>
      </c>
      <c r="G13" s="2"/>
      <c r="H13" s="2"/>
      <c r="I13" s="36"/>
      <c r="J13" s="13"/>
      <c r="K13" s="2"/>
      <c r="L13" s="10"/>
      <c r="M13" s="10"/>
      <c r="N13" s="81"/>
      <c r="O13" s="114"/>
      <c r="P13" s="114"/>
      <c r="Q13" s="114"/>
      <c r="R13" s="114"/>
      <c r="S13" s="114"/>
      <c r="T13" s="114"/>
      <c r="U13" s="80"/>
      <c r="V13" s="115"/>
      <c r="W13" s="114"/>
      <c r="X13" s="85"/>
      <c r="Y13" s="115"/>
      <c r="Z13" s="80"/>
      <c r="AA13" s="83"/>
      <c r="AB13" s="10"/>
      <c r="AC13" s="32"/>
      <c r="AD13" s="2"/>
      <c r="AE13" s="2"/>
    </row>
    <row r="14" spans="1:31" ht="15.9" customHeight="1">
      <c r="A14" s="211" t="str">
        <f>IF($F$44="Yes",  'P-T Below Cap'!A23, 0)</f>
        <v>02662236 / IN300001405</v>
      </c>
      <c r="B14" s="212"/>
      <c r="C14" s="212">
        <f>IF($F$44="Yes",  'P-T Below Cap'!C23, 0)</f>
        <v>0.91</v>
      </c>
      <c r="D14" s="213">
        <f>IF($F$44="Yes",  'P-T Below Cap'!D23, 0)</f>
        <v>0.1895833333333333</v>
      </c>
      <c r="E14" s="216">
        <f>IF($F$44="Yes",  'P-T Below Cap'!E23, 0)</f>
        <v>15166.666666666664</v>
      </c>
      <c r="F14" s="217">
        <f>IF($F$44="Yes",  'P-T Below Cap'!F23, 0)</f>
        <v>0.1895833333333333</v>
      </c>
      <c r="G14" s="9"/>
      <c r="H14" s="19"/>
      <c r="I14" s="36"/>
      <c r="J14" s="13"/>
      <c r="K14" s="55"/>
      <c r="L14" s="55"/>
      <c r="M14" s="10"/>
      <c r="N14" s="81"/>
      <c r="O14" s="114"/>
      <c r="P14" s="114"/>
      <c r="Q14" s="114"/>
      <c r="R14" s="114"/>
      <c r="S14" s="114"/>
      <c r="T14" s="114"/>
      <c r="U14" s="80"/>
      <c r="V14" s="115"/>
      <c r="W14" s="114"/>
      <c r="X14" s="85"/>
      <c r="Y14" s="115"/>
      <c r="Z14" s="80"/>
      <c r="AA14" s="83"/>
      <c r="AB14" s="2"/>
      <c r="AC14" s="32"/>
      <c r="AD14" s="2"/>
      <c r="AE14" s="2"/>
    </row>
    <row r="15" spans="1:31" ht="15.9" customHeight="1">
      <c r="A15" s="211" t="str">
        <f>IF($F$44="Yes",  'P-T Below Cap'!A24, 0)</f>
        <v>0255A613 / IF300001394</v>
      </c>
      <c r="B15" s="212"/>
      <c r="C15" s="212">
        <f>IF($F$44="Yes",  'P-T Below Cap'!C24, 0)</f>
        <v>0.14000000000000001</v>
      </c>
      <c r="D15" s="213">
        <f>IF($F$44="Yes",  'P-T Below Cap'!D24, 0)</f>
        <v>2.9166666666666664E-2</v>
      </c>
      <c r="E15" s="216">
        <f>IF($F$44="Yes",  'P-T Below Cap'!E24, 0)</f>
        <v>2333.333333333333</v>
      </c>
      <c r="F15" s="217">
        <f>IF($F$44="Yes",  'P-T Below Cap'!F24, 0)</f>
        <v>2.9166666666666664E-2</v>
      </c>
      <c r="G15" s="9"/>
      <c r="H15" s="19"/>
      <c r="I15" s="36"/>
      <c r="J15" s="13"/>
      <c r="K15" s="55"/>
      <c r="L15" s="55"/>
      <c r="M15" s="10"/>
      <c r="N15" s="81"/>
      <c r="O15" s="114"/>
      <c r="P15" s="114"/>
      <c r="Q15" s="114"/>
      <c r="R15" s="114"/>
      <c r="S15" s="114"/>
      <c r="T15" s="114"/>
      <c r="U15" s="80"/>
      <c r="V15" s="116"/>
      <c r="W15" s="114"/>
      <c r="X15" s="85"/>
      <c r="Y15" s="115"/>
      <c r="Z15" s="80"/>
      <c r="AA15" s="83"/>
      <c r="AB15" s="2"/>
      <c r="AC15" s="41"/>
      <c r="AD15" s="2"/>
      <c r="AE15" s="2"/>
    </row>
    <row r="16" spans="1:31" ht="15.9" customHeight="1">
      <c r="A16" s="211" t="str">
        <f>IF($F$44="Yes",  'P-T Below Cap'!A25, 0)</f>
        <v>0255B531 / IF300001412</v>
      </c>
      <c r="B16" s="212"/>
      <c r="C16" s="212">
        <f>IF($F$44="Yes",  'P-T Below Cap'!C25, 0)</f>
        <v>0.6</v>
      </c>
      <c r="D16" s="213">
        <f>IF($F$44="Yes",  'P-T Below Cap'!D25, 0)</f>
        <v>0.12499999999999997</v>
      </c>
      <c r="E16" s="216">
        <f>IF($F$44="Yes",  'P-T Below Cap'!E25, 0)</f>
        <v>9999.9999999999982</v>
      </c>
      <c r="F16" s="217">
        <f>IF($F$44="Yes",  'P-T Below Cap'!F25, 0)</f>
        <v>0.12499999999999997</v>
      </c>
      <c r="G16" s="2"/>
      <c r="H16" s="19"/>
      <c r="I16" s="36"/>
      <c r="J16" s="13"/>
      <c r="K16" s="55"/>
      <c r="L16" s="2"/>
      <c r="M16" s="10"/>
      <c r="N16" s="81"/>
      <c r="O16" s="114"/>
      <c r="P16" s="114"/>
      <c r="Q16" s="114"/>
      <c r="R16" s="114"/>
      <c r="S16" s="114"/>
      <c r="T16" s="114"/>
      <c r="U16" s="80"/>
      <c r="V16" s="115"/>
      <c r="W16" s="114"/>
      <c r="X16" s="85"/>
      <c r="Y16" s="115"/>
      <c r="Z16" s="80"/>
      <c r="AA16" s="83"/>
      <c r="AB16" s="2"/>
      <c r="AC16" s="2"/>
      <c r="AD16" s="2"/>
      <c r="AE16" s="2"/>
    </row>
    <row r="17" spans="1:31" ht="15.9" customHeight="1">
      <c r="A17" s="211" t="str">
        <f>IF($F$44="Yes",  'P-T Below Cap'!A26, 0)</f>
        <v>0259A631 / IF300001291</v>
      </c>
      <c r="B17" s="212"/>
      <c r="C17" s="212">
        <f>IF($F$44="Yes",  'P-T Below Cap'!C26, 0)</f>
        <v>0.4</v>
      </c>
      <c r="D17" s="213">
        <f>IF($F$44="Yes",  'P-T Below Cap'!D26, 0)</f>
        <v>8.3333333333333329E-2</v>
      </c>
      <c r="E17" s="216">
        <f>IF($F$44="Yes",  'P-T Below Cap'!E26, 0)</f>
        <v>6666.6666666666661</v>
      </c>
      <c r="F17" s="217">
        <f>IF($F$44="Yes",  'P-T Below Cap'!F26, 0)</f>
        <v>8.3333333333333329E-2</v>
      </c>
      <c r="G17" s="19"/>
      <c r="H17" s="19"/>
      <c r="I17" s="36"/>
      <c r="J17" s="13"/>
      <c r="K17" s="55"/>
      <c r="L17" s="2"/>
      <c r="M17" s="10"/>
      <c r="N17" s="80"/>
      <c r="O17" s="114"/>
      <c r="P17" s="114"/>
      <c r="Q17" s="114"/>
      <c r="R17" s="114"/>
      <c r="S17" s="114"/>
      <c r="T17" s="114"/>
      <c r="U17" s="80"/>
      <c r="V17" s="115"/>
      <c r="W17" s="114"/>
      <c r="X17" s="85"/>
      <c r="Y17" s="115"/>
      <c r="Z17" s="80"/>
      <c r="AA17" s="83"/>
      <c r="AB17" s="2"/>
      <c r="AC17" s="2"/>
      <c r="AD17" s="2"/>
      <c r="AE17" s="2"/>
    </row>
    <row r="18" spans="1:31" ht="15.9" customHeight="1">
      <c r="A18" s="211" t="str">
        <f>IF($F$44="Yes",  'P-T Below Cap'!A27, 0)</f>
        <v>0255C391 / IF300001338</v>
      </c>
      <c r="B18" s="212"/>
      <c r="C18" s="212">
        <f>IF($F$44="Yes",  'P-T Below Cap'!C27, 0)</f>
        <v>0.46</v>
      </c>
      <c r="D18" s="213">
        <f>IF($F$44="Yes",  'P-T Below Cap'!D27, 0)</f>
        <v>9.5833333333333326E-2</v>
      </c>
      <c r="E18" s="216">
        <f>IF($F$44="Yes",  'P-T Below Cap'!E27, 0)</f>
        <v>7666.6666666666661</v>
      </c>
      <c r="F18" s="217">
        <f>IF($F$44="Yes",  'P-T Below Cap'!F27, 0)</f>
        <v>9.5833333333333326E-2</v>
      </c>
      <c r="G18" s="19"/>
      <c r="H18" s="19"/>
      <c r="I18" s="36"/>
      <c r="J18" s="13"/>
      <c r="K18" s="12"/>
      <c r="L18" s="32"/>
      <c r="M18" s="32"/>
      <c r="N18" s="114"/>
      <c r="O18" s="114"/>
      <c r="P18" s="114"/>
      <c r="Q18" s="114"/>
      <c r="R18" s="114"/>
      <c r="S18" s="114"/>
      <c r="T18" s="114"/>
      <c r="U18" s="80"/>
      <c r="V18" s="115"/>
      <c r="W18" s="114"/>
      <c r="X18" s="85"/>
      <c r="Y18" s="115"/>
      <c r="Z18" s="80"/>
      <c r="AA18" s="83"/>
      <c r="AB18" s="2"/>
      <c r="AC18" s="2"/>
      <c r="AD18" s="2"/>
      <c r="AE18" s="2"/>
    </row>
    <row r="19" spans="1:31" ht="15.9" customHeight="1">
      <c r="A19" s="211" t="str">
        <f>IF($F$44="Yes",  'P-T Below Cap'!A28, 0)</f>
        <v>0255D361 / IF134001480</v>
      </c>
      <c r="B19" s="212"/>
      <c r="C19" s="212">
        <f>IF($F$44="Yes",  'P-T Below Cap'!C28, 0)</f>
        <v>0.91</v>
      </c>
      <c r="D19" s="213">
        <f>IF($F$44="Yes",  'P-T Below Cap'!D28, 0)</f>
        <v>0.1895833333333333</v>
      </c>
      <c r="E19" s="216">
        <f>IF($F$44="Yes",  'P-T Below Cap'!E28, 0)</f>
        <v>15166.666666666664</v>
      </c>
      <c r="F19" s="217">
        <f>IF($F$44="Yes",  'P-T Below Cap'!F28, 0)</f>
        <v>0.1895833333333333</v>
      </c>
      <c r="G19" s="2"/>
      <c r="H19" s="19"/>
      <c r="I19" s="36"/>
      <c r="J19" s="13"/>
      <c r="K19" s="12"/>
      <c r="L19" s="32"/>
      <c r="M19" s="32"/>
      <c r="N19" s="114"/>
      <c r="O19" s="114"/>
      <c r="P19" s="114"/>
      <c r="Q19" s="114"/>
      <c r="R19" s="114"/>
      <c r="S19" s="114"/>
      <c r="T19" s="114"/>
      <c r="U19" s="80"/>
      <c r="V19" s="115"/>
      <c r="W19" s="114"/>
      <c r="X19" s="85"/>
      <c r="Y19" s="115"/>
      <c r="Z19" s="80"/>
      <c r="AA19" s="83"/>
      <c r="AB19" s="2"/>
      <c r="AC19" s="2"/>
      <c r="AD19" s="2"/>
      <c r="AE19" s="2"/>
    </row>
    <row r="20" spans="1:31" ht="15.9" customHeight="1">
      <c r="A20" s="211" t="str">
        <f>IF($F$44="Yes",  'P-T Below Cap'!A29, 0)</f>
        <v>0255E271 / IF300001415</v>
      </c>
      <c r="B20" s="212"/>
      <c r="C20" s="214">
        <f>IF($F$44="Yes",  'P-T Below Cap'!C29, 0)</f>
        <v>0.57999999999999996</v>
      </c>
      <c r="D20" s="215">
        <f>IF($F$44="Yes",  'P-T Below Cap'!D29, 0)</f>
        <v>0.12083333333333331</v>
      </c>
      <c r="E20" s="268">
        <f>IF($F$44="Yes",  'P-T Below Cap'!E29, 0)</f>
        <v>9666.6666666666642</v>
      </c>
      <c r="F20" s="218">
        <f>IF($F$44="Yes",  'P-T Below Cap'!F29, 0)</f>
        <v>0.12083333333333331</v>
      </c>
      <c r="G20" s="38"/>
      <c r="H20" s="19"/>
      <c r="I20" s="36"/>
      <c r="J20" s="13"/>
      <c r="K20" s="12"/>
      <c r="L20" s="32"/>
      <c r="M20" s="32"/>
      <c r="N20" s="114"/>
      <c r="O20" s="114"/>
      <c r="P20" s="114"/>
      <c r="Q20" s="114"/>
      <c r="R20" s="114"/>
      <c r="S20" s="114"/>
      <c r="T20" s="114"/>
      <c r="U20" s="80"/>
      <c r="V20" s="115"/>
      <c r="W20" s="114"/>
      <c r="X20" s="85"/>
      <c r="Y20" s="115"/>
      <c r="Z20" s="80"/>
      <c r="AA20" s="83"/>
      <c r="AB20" s="2"/>
      <c r="AC20" s="2"/>
      <c r="AD20" s="2"/>
      <c r="AE20" s="2"/>
    </row>
    <row r="21" spans="1:31" ht="15.9" customHeight="1">
      <c r="A21" s="123" t="s">
        <v>68</v>
      </c>
      <c r="B21" s="122"/>
      <c r="C21" s="124">
        <f>SUM(C12:C20)</f>
        <v>4.5600000000000005</v>
      </c>
      <c r="D21" s="125">
        <f t="shared" ref="D21:E21" si="0">SUM(D12:D20)</f>
        <v>0.95</v>
      </c>
      <c r="E21" s="126">
        <f t="shared" si="0"/>
        <v>75999.999999999971</v>
      </c>
      <c r="F21" s="127">
        <f>SUM(F12:F20)</f>
        <v>0.95</v>
      </c>
      <c r="G21" s="19"/>
      <c r="H21" s="19"/>
      <c r="I21" s="36"/>
      <c r="J21" s="13"/>
      <c r="K21" s="12"/>
      <c r="L21" s="32"/>
      <c r="M21" s="32"/>
      <c r="N21" s="114"/>
      <c r="O21" s="114"/>
      <c r="P21" s="114"/>
      <c r="Q21" s="114"/>
      <c r="R21" s="114"/>
      <c r="S21" s="114"/>
      <c r="T21" s="114"/>
      <c r="U21" s="80"/>
      <c r="V21" s="115"/>
      <c r="W21" s="114"/>
      <c r="X21" s="85"/>
      <c r="Y21" s="115"/>
      <c r="Z21" s="80"/>
      <c r="AA21" s="83"/>
      <c r="AB21" s="2"/>
      <c r="AC21" s="2"/>
      <c r="AD21" s="2"/>
      <c r="AE21" s="2"/>
    </row>
    <row r="22" spans="1:31" ht="15.9" customHeight="1">
      <c r="A22" s="123"/>
      <c r="B22" s="122"/>
      <c r="C22" s="124"/>
      <c r="D22" s="125"/>
      <c r="E22" s="126"/>
      <c r="F22" s="127"/>
      <c r="G22" s="19"/>
      <c r="H22" s="19"/>
      <c r="I22" s="36"/>
      <c r="J22" s="13"/>
      <c r="K22" s="12"/>
      <c r="L22" s="32"/>
      <c r="M22" s="32"/>
      <c r="N22" s="114"/>
      <c r="O22" s="114"/>
      <c r="P22" s="114"/>
      <c r="Q22" s="114"/>
      <c r="R22" s="114"/>
      <c r="S22" s="114"/>
      <c r="T22" s="114"/>
      <c r="U22" s="80"/>
      <c r="V22" s="115"/>
      <c r="W22" s="114"/>
      <c r="X22" s="85"/>
      <c r="Y22" s="115"/>
      <c r="Z22" s="80"/>
      <c r="AA22" s="83"/>
      <c r="AB22" s="2"/>
      <c r="AC22" s="2"/>
      <c r="AD22" s="2"/>
      <c r="AE22" s="2"/>
    </row>
    <row r="23" spans="1:31" ht="15.9" customHeight="1" thickBot="1">
      <c r="A23" s="196" t="s">
        <v>39</v>
      </c>
      <c r="B23" s="197"/>
      <c r="C23" s="198"/>
      <c r="D23" s="199"/>
      <c r="E23" s="200"/>
      <c r="F23" s="201"/>
      <c r="G23" s="19"/>
      <c r="H23" s="19"/>
      <c r="I23" s="36"/>
      <c r="J23" s="13"/>
      <c r="K23" s="12"/>
      <c r="L23" s="32"/>
      <c r="M23" s="32"/>
      <c r="N23" s="114"/>
      <c r="O23" s="114"/>
      <c r="P23" s="114"/>
      <c r="Q23" s="114"/>
      <c r="R23" s="114"/>
      <c r="S23" s="114"/>
      <c r="T23" s="114"/>
      <c r="U23" s="80"/>
      <c r="V23" s="115"/>
      <c r="W23" s="114"/>
      <c r="X23" s="85"/>
      <c r="Y23" s="115"/>
      <c r="Z23" s="80"/>
      <c r="AA23" s="83"/>
      <c r="AB23" s="2"/>
      <c r="AC23" s="2"/>
      <c r="AD23" s="2"/>
      <c r="AE23" s="2"/>
    </row>
    <row r="24" spans="1:31">
      <c r="A24" s="37" t="s">
        <v>19</v>
      </c>
      <c r="B24" s="51"/>
      <c r="C24" s="40" t="s">
        <v>76</v>
      </c>
      <c r="D24" s="271" t="str">
        <f>IF(C24="-", "-", C24/$D$9)</f>
        <v>-</v>
      </c>
      <c r="E24" s="272" t="str">
        <f>IF(C24="-", "-", $B$7*D24)</f>
        <v>-</v>
      </c>
      <c r="F24" s="270" t="str">
        <f>IF(C24="-","-",IF('P-T Below Cap'!$F$36="Yes",E24/$B$7,0))</f>
        <v>-</v>
      </c>
      <c r="G24" s="2"/>
      <c r="H24" s="34"/>
      <c r="I24" s="33"/>
      <c r="J24" s="13"/>
      <c r="K24" s="12"/>
      <c r="L24" s="32"/>
      <c r="M24" s="32"/>
      <c r="N24" s="114"/>
      <c r="O24" s="114"/>
      <c r="P24" s="114"/>
      <c r="Q24" s="114"/>
      <c r="R24" s="114"/>
      <c r="S24" s="114"/>
      <c r="T24" s="114"/>
      <c r="U24" s="80"/>
      <c r="V24" s="83"/>
      <c r="W24" s="114"/>
      <c r="X24" s="83"/>
      <c r="Y24" s="83"/>
      <c r="Z24" s="80"/>
      <c r="AA24" s="83"/>
      <c r="AB24" s="2"/>
      <c r="AC24" s="2"/>
      <c r="AD24" s="2"/>
      <c r="AE24" s="2"/>
    </row>
    <row r="25" spans="1:31" ht="15.9" customHeight="1">
      <c r="A25" s="37" t="s">
        <v>18</v>
      </c>
      <c r="B25" s="51"/>
      <c r="C25" s="40" t="s">
        <v>76</v>
      </c>
      <c r="D25" s="271" t="str">
        <f t="shared" ref="D25:D34" si="1">IF(C25="-", "-", C25/$D$9)</f>
        <v>-</v>
      </c>
      <c r="E25" s="272" t="str">
        <f t="shared" ref="E25:E34" si="2">IF(C25="-", "-", $B$7*D25)</f>
        <v>-</v>
      </c>
      <c r="F25" s="270" t="str">
        <f>IF(C25="-","-",IF('P-T Below Cap'!$F$36="Yes",E25/$B$7,0))</f>
        <v>-</v>
      </c>
      <c r="G25" s="2"/>
      <c r="H25" s="34"/>
      <c r="I25" s="33"/>
      <c r="J25" s="13"/>
      <c r="K25" s="12"/>
      <c r="L25" s="32"/>
      <c r="M25" s="32"/>
      <c r="N25" s="114"/>
      <c r="O25" s="114"/>
      <c r="P25" s="114"/>
      <c r="Q25" s="114"/>
      <c r="R25" s="114"/>
      <c r="S25" s="114"/>
      <c r="T25" s="114"/>
      <c r="U25" s="80"/>
      <c r="V25" s="83"/>
      <c r="W25" s="114"/>
      <c r="X25" s="83"/>
      <c r="Y25" s="83"/>
      <c r="Z25" s="80"/>
      <c r="AA25" s="83"/>
      <c r="AB25" s="2"/>
      <c r="AC25" s="2"/>
      <c r="AD25" s="2"/>
      <c r="AE25" s="2"/>
    </row>
    <row r="26" spans="1:31">
      <c r="A26" s="37" t="s">
        <v>17</v>
      </c>
      <c r="B26" s="51"/>
      <c r="C26" s="40" t="s">
        <v>76</v>
      </c>
      <c r="D26" s="271" t="str">
        <f t="shared" si="1"/>
        <v>-</v>
      </c>
      <c r="E26" s="272" t="str">
        <f t="shared" si="2"/>
        <v>-</v>
      </c>
      <c r="F26" s="270" t="str">
        <f>IF(C26="-","-",IF('P-T Below Cap'!$F$36="Yes",E26/$B$7,0))</f>
        <v>-</v>
      </c>
      <c r="G26" s="19"/>
      <c r="H26" s="10"/>
      <c r="I26" s="10"/>
      <c r="J26" s="13"/>
      <c r="K26" s="12"/>
      <c r="L26" s="10"/>
      <c r="M26" s="10"/>
      <c r="N26" s="82"/>
      <c r="O26" s="82"/>
      <c r="P26" s="82"/>
      <c r="Q26" s="82"/>
      <c r="R26" s="82"/>
      <c r="S26" s="82"/>
      <c r="T26" s="82"/>
      <c r="U26" s="82"/>
      <c r="V26" s="80"/>
      <c r="W26" s="80"/>
      <c r="X26" s="83"/>
      <c r="Y26" s="80"/>
      <c r="Z26" s="80"/>
      <c r="AA26" s="83"/>
      <c r="AB26" s="8"/>
      <c r="AC26" s="8"/>
      <c r="AD26" s="8"/>
      <c r="AE26" s="5"/>
    </row>
    <row r="27" spans="1:31" ht="15.9" customHeight="1">
      <c r="A27" s="37" t="s">
        <v>16</v>
      </c>
      <c r="B27" s="51"/>
      <c r="C27" s="40" t="s">
        <v>76</v>
      </c>
      <c r="D27" s="271" t="str">
        <f t="shared" si="1"/>
        <v>-</v>
      </c>
      <c r="E27" s="272" t="str">
        <f t="shared" si="2"/>
        <v>-</v>
      </c>
      <c r="F27" s="270" t="str">
        <f>IF(C27="-","-",IF('P-T Below Cap'!$F$36="Yes",E27/$B$7,0))</f>
        <v>-</v>
      </c>
      <c r="G27" s="10"/>
      <c r="H27" s="10"/>
      <c r="I27" s="109"/>
      <c r="J27" s="13"/>
      <c r="K27" s="12"/>
      <c r="L27" s="10"/>
      <c r="M27" s="10"/>
      <c r="N27" s="82"/>
      <c r="O27" s="82"/>
      <c r="P27" s="82"/>
      <c r="Q27" s="82"/>
      <c r="R27" s="82"/>
      <c r="S27" s="82"/>
      <c r="T27" s="82"/>
      <c r="U27" s="82"/>
      <c r="V27" s="80"/>
      <c r="W27" s="80"/>
      <c r="X27" s="83"/>
      <c r="Y27" s="80"/>
      <c r="Z27" s="80"/>
      <c r="AA27" s="83"/>
      <c r="AB27" s="8"/>
      <c r="AC27" s="8"/>
      <c r="AD27" s="8"/>
      <c r="AE27" s="5"/>
    </row>
    <row r="28" spans="1:31" s="80" customFormat="1">
      <c r="A28" s="37" t="s">
        <v>15</v>
      </c>
      <c r="B28" s="51"/>
      <c r="C28" s="40" t="s">
        <v>76</v>
      </c>
      <c r="D28" s="271" t="str">
        <f t="shared" si="1"/>
        <v>-</v>
      </c>
      <c r="E28" s="272" t="str">
        <f t="shared" si="2"/>
        <v>-</v>
      </c>
      <c r="F28" s="270" t="str">
        <f>IF(C28="-","-",IF('P-T Below Cap'!$F$36="Yes",E28/$B$7,0))</f>
        <v>-</v>
      </c>
      <c r="G28" s="10"/>
      <c r="H28" s="20"/>
      <c r="I28" s="10"/>
      <c r="J28" s="13"/>
      <c r="K28" s="12"/>
      <c r="L28" s="10"/>
      <c r="M28" s="10"/>
      <c r="N28" s="82"/>
      <c r="O28" s="82"/>
      <c r="P28" s="82"/>
      <c r="Q28" s="82"/>
      <c r="R28" s="82"/>
      <c r="S28" s="82"/>
      <c r="T28" s="82"/>
      <c r="U28" s="82"/>
      <c r="AA28" s="83"/>
      <c r="AB28" s="84"/>
      <c r="AC28" s="84"/>
      <c r="AD28" s="84"/>
      <c r="AE28" s="84"/>
    </row>
    <row r="29" spans="1:31" s="80" customFormat="1" ht="15.6" customHeight="1">
      <c r="A29" s="37" t="s">
        <v>14</v>
      </c>
      <c r="B29" s="51"/>
      <c r="C29" s="40" t="s">
        <v>76</v>
      </c>
      <c r="D29" s="271" t="str">
        <f t="shared" si="1"/>
        <v>-</v>
      </c>
      <c r="E29" s="272" t="str">
        <f t="shared" si="2"/>
        <v>-</v>
      </c>
      <c r="F29" s="270" t="str">
        <f>IF(C29="-","-",IF('P-T Below Cap'!$F$36="Yes",E29/$B$7,0))</f>
        <v>-</v>
      </c>
      <c r="G29" s="10"/>
      <c r="H29" s="10"/>
      <c r="I29" s="10"/>
      <c r="J29" s="13"/>
      <c r="K29" s="12"/>
      <c r="L29" s="10"/>
      <c r="M29" s="10"/>
      <c r="N29" s="82"/>
      <c r="O29" s="82"/>
      <c r="P29" s="82"/>
      <c r="Q29" s="82"/>
      <c r="R29" s="82"/>
      <c r="S29" s="82"/>
      <c r="T29" s="82"/>
      <c r="U29" s="82"/>
      <c r="AA29" s="83"/>
      <c r="AB29" s="84"/>
      <c r="AC29" s="84"/>
      <c r="AD29" s="84"/>
      <c r="AE29" s="84"/>
    </row>
    <row r="30" spans="1:31" s="80" customFormat="1" ht="15.6" customHeight="1">
      <c r="A30" s="37" t="s">
        <v>13</v>
      </c>
      <c r="B30" s="51"/>
      <c r="C30" s="40" t="s">
        <v>76</v>
      </c>
      <c r="D30" s="271" t="str">
        <f t="shared" si="1"/>
        <v>-</v>
      </c>
      <c r="E30" s="272" t="str">
        <f t="shared" si="2"/>
        <v>-</v>
      </c>
      <c r="F30" s="270" t="str">
        <f>IF(C30="-","-",IF('P-T Below Cap'!$F$36="Yes",E30/$B$7,0))</f>
        <v>-</v>
      </c>
      <c r="G30" s="10"/>
      <c r="H30" s="10"/>
      <c r="I30" s="10"/>
      <c r="J30" s="13"/>
      <c r="K30" s="12"/>
      <c r="L30" s="10"/>
      <c r="M30" s="10"/>
      <c r="N30" s="82"/>
      <c r="O30" s="82"/>
      <c r="P30" s="82"/>
      <c r="Q30" s="82"/>
      <c r="R30" s="82"/>
      <c r="S30" s="82"/>
      <c r="T30" s="82"/>
      <c r="U30" s="82"/>
      <c r="AA30" s="83"/>
      <c r="AB30" s="84"/>
      <c r="AC30" s="84"/>
      <c r="AD30" s="84"/>
      <c r="AE30" s="84"/>
    </row>
    <row r="31" spans="1:31" s="80" customFormat="1" ht="15.9" customHeight="1">
      <c r="A31" s="37" t="s">
        <v>12</v>
      </c>
      <c r="B31" s="51"/>
      <c r="C31" s="40" t="s">
        <v>76</v>
      </c>
      <c r="D31" s="271" t="str">
        <f t="shared" si="1"/>
        <v>-</v>
      </c>
      <c r="E31" s="272" t="str">
        <f t="shared" si="2"/>
        <v>-</v>
      </c>
      <c r="F31" s="270" t="str">
        <f>IF(C31="-","-",IF('P-T Below Cap'!$F$36="Yes",E31/$B$7,0))</f>
        <v>-</v>
      </c>
      <c r="G31" s="10"/>
      <c r="H31" s="2"/>
      <c r="I31" s="10"/>
      <c r="J31" s="13"/>
      <c r="K31" s="12"/>
      <c r="L31" s="10"/>
      <c r="M31" s="10"/>
      <c r="N31" s="82"/>
      <c r="O31" s="82"/>
      <c r="P31" s="82"/>
      <c r="Q31" s="82"/>
      <c r="R31" s="82"/>
      <c r="S31" s="82"/>
      <c r="T31" s="82"/>
      <c r="U31" s="82"/>
      <c r="AA31" s="83"/>
      <c r="AB31" s="84"/>
      <c r="AC31" s="84"/>
      <c r="AD31" s="84"/>
      <c r="AE31" s="84"/>
    </row>
    <row r="32" spans="1:31" s="80" customFormat="1" ht="15.6" customHeight="1">
      <c r="A32" s="37" t="s">
        <v>11</v>
      </c>
      <c r="B32" s="51"/>
      <c r="C32" s="40" t="s">
        <v>76</v>
      </c>
      <c r="D32" s="271" t="str">
        <f t="shared" si="1"/>
        <v>-</v>
      </c>
      <c r="E32" s="272" t="str">
        <f t="shared" si="2"/>
        <v>-</v>
      </c>
      <c r="F32" s="270" t="str">
        <f>IF(C32="-","-",IF('P-T Below Cap'!$F$36="Yes",E32/$B$7,0))</f>
        <v>-</v>
      </c>
      <c r="G32" s="24"/>
      <c r="H32" s="2"/>
      <c r="I32" s="10"/>
      <c r="J32" s="13"/>
      <c r="K32" s="12"/>
      <c r="L32" s="10"/>
      <c r="M32" s="10"/>
      <c r="N32" s="82"/>
      <c r="O32" s="82"/>
      <c r="P32" s="82"/>
      <c r="Q32" s="82"/>
      <c r="R32" s="82"/>
      <c r="S32" s="82"/>
      <c r="T32" s="82"/>
      <c r="U32" s="82"/>
      <c r="AA32" s="83"/>
      <c r="AB32" s="84"/>
      <c r="AC32" s="84"/>
      <c r="AD32" s="84"/>
      <c r="AE32" s="84"/>
    </row>
    <row r="33" spans="1:31" s="80" customFormat="1" ht="15.6" customHeight="1">
      <c r="A33" s="37" t="s">
        <v>36</v>
      </c>
      <c r="B33" s="51"/>
      <c r="C33" s="40" t="s">
        <v>76</v>
      </c>
      <c r="D33" s="271" t="str">
        <f t="shared" si="1"/>
        <v>-</v>
      </c>
      <c r="E33" s="272" t="str">
        <f t="shared" si="2"/>
        <v>-</v>
      </c>
      <c r="F33" s="270" t="str">
        <f>IF(C33="-","-",IF('P-T Below Cap'!$F$36="Yes",E33/$B$7,0))</f>
        <v>-</v>
      </c>
      <c r="G33" s="24"/>
      <c r="H33" s="2"/>
      <c r="I33" s="10"/>
      <c r="J33" s="13"/>
      <c r="K33" s="12"/>
      <c r="L33" s="10"/>
      <c r="M33" s="10"/>
      <c r="N33" s="82"/>
      <c r="O33" s="82"/>
      <c r="P33" s="82"/>
      <c r="Q33" s="82"/>
      <c r="R33" s="82"/>
      <c r="S33" s="82"/>
      <c r="T33" s="82"/>
      <c r="U33" s="82"/>
      <c r="AA33" s="83"/>
      <c r="AB33" s="84"/>
      <c r="AC33" s="84"/>
      <c r="AD33" s="84"/>
      <c r="AE33" s="84"/>
    </row>
    <row r="34" spans="1:31" s="80" customFormat="1" ht="15.6" customHeight="1">
      <c r="A34" s="94" t="s">
        <v>37</v>
      </c>
      <c r="B34" s="51"/>
      <c r="C34" s="40" t="s">
        <v>76</v>
      </c>
      <c r="D34" s="273" t="str">
        <f t="shared" si="1"/>
        <v>-</v>
      </c>
      <c r="E34" s="274" t="str">
        <f t="shared" si="2"/>
        <v>-</v>
      </c>
      <c r="F34" s="275" t="str">
        <f>IF(C34="-","-",IF('P-T Below Cap'!$F$36="Yes",E34/$B$7,0))</f>
        <v>-</v>
      </c>
      <c r="G34" s="10"/>
      <c r="H34" s="20"/>
      <c r="I34" s="10"/>
      <c r="J34" s="2"/>
      <c r="K34" s="12"/>
      <c r="L34" s="10"/>
      <c r="M34" s="10"/>
      <c r="N34" s="82"/>
      <c r="O34" s="82"/>
      <c r="P34" s="82"/>
      <c r="Q34" s="82"/>
      <c r="R34" s="82"/>
      <c r="S34" s="82"/>
      <c r="T34" s="82"/>
      <c r="U34" s="82"/>
      <c r="AA34" s="83"/>
      <c r="AB34" s="84"/>
      <c r="AC34" s="84"/>
      <c r="AD34" s="84"/>
      <c r="AE34" s="84"/>
    </row>
    <row r="35" spans="1:31" s="80" customFormat="1" ht="15.6" customHeight="1">
      <c r="A35" s="134" t="s">
        <v>35</v>
      </c>
      <c r="B35" s="202"/>
      <c r="C35" s="105">
        <f>SUM(C24:C34)</f>
        <v>0</v>
      </c>
      <c r="D35" s="128">
        <f>SUM(D24:D34)</f>
        <v>0</v>
      </c>
      <c r="E35" s="209">
        <f>SUM(E24:E34)</f>
        <v>0</v>
      </c>
      <c r="F35" s="128">
        <f>SUM(F24:F34)</f>
        <v>0</v>
      </c>
      <c r="G35" s="10"/>
      <c r="H35" s="20"/>
      <c r="I35" s="10"/>
      <c r="J35" s="2"/>
      <c r="K35" s="12"/>
      <c r="L35" s="10"/>
      <c r="M35" s="10"/>
      <c r="N35" s="82"/>
      <c r="O35" s="82"/>
      <c r="P35" s="82"/>
      <c r="Q35" s="82"/>
      <c r="R35" s="82"/>
      <c r="S35" s="82"/>
      <c r="T35" s="82"/>
      <c r="U35" s="82"/>
      <c r="AA35" s="83"/>
      <c r="AB35" s="84"/>
      <c r="AC35" s="84"/>
      <c r="AD35" s="84"/>
      <c r="AE35" s="84"/>
    </row>
    <row r="36" spans="1:31" s="80" customFormat="1" ht="15.6" customHeight="1" thickBot="1">
      <c r="A36" s="239"/>
      <c r="B36" s="239"/>
      <c r="C36" s="239"/>
      <c r="D36" s="239"/>
      <c r="E36" s="239"/>
      <c r="F36" s="239"/>
      <c r="G36" s="10"/>
      <c r="H36" s="20"/>
      <c r="I36" s="10"/>
      <c r="J36" s="2"/>
      <c r="K36" s="12"/>
      <c r="L36" s="10"/>
      <c r="M36" s="10"/>
      <c r="N36" s="82"/>
      <c r="O36" s="82"/>
      <c r="P36" s="82"/>
      <c r="Q36" s="82"/>
      <c r="R36" s="82"/>
      <c r="S36" s="82"/>
      <c r="T36" s="82"/>
      <c r="U36" s="82"/>
      <c r="AA36" s="83"/>
      <c r="AB36" s="84"/>
      <c r="AC36" s="84"/>
      <c r="AD36" s="84"/>
      <c r="AE36" s="84"/>
    </row>
    <row r="37" spans="1:31" s="80" customFormat="1" ht="15.9" customHeight="1">
      <c r="A37" s="117" t="s">
        <v>46</v>
      </c>
      <c r="B37" s="24"/>
      <c r="C37" s="173">
        <f>C21+C35</f>
        <v>4.5600000000000005</v>
      </c>
      <c r="D37" s="174">
        <f>D21+D35</f>
        <v>0.95</v>
      </c>
      <c r="E37" s="64">
        <f>E21+E35</f>
        <v>75999.999999999971</v>
      </c>
      <c r="F37" s="174">
        <f>F21+F35</f>
        <v>0.95</v>
      </c>
      <c r="G37" s="109"/>
      <c r="H37" s="2"/>
      <c r="I37" s="10"/>
      <c r="J37" s="2"/>
      <c r="K37" s="10"/>
      <c r="L37" s="2"/>
      <c r="M37" s="10"/>
      <c r="N37" s="82"/>
      <c r="O37" s="82"/>
      <c r="P37" s="82"/>
      <c r="Q37" s="82"/>
      <c r="R37" s="82"/>
      <c r="S37" s="82"/>
      <c r="T37" s="82"/>
      <c r="U37" s="82"/>
      <c r="W37" s="83"/>
      <c r="AA37" s="83"/>
      <c r="AB37" s="84"/>
      <c r="AC37" s="84"/>
      <c r="AD37" s="84"/>
      <c r="AE37" s="84"/>
    </row>
    <row r="38" spans="1:31" ht="30" customHeight="1">
      <c r="A38" s="284" t="str">
        <f>IF(AND($D$37&gt;=0.951, $D$37&lt;=1),"Warning! % Effort is Greater Than 95%. You are certifying that all other activities including but not limited to clinical, teaching, administrative &amp; application preparation are included in Cell D39 below. Update CMs above if inaccurate.", IF($D$37&gt;1, "Percent Effort Exceeds 100%. Reduce Effort to 95% or Lower.", ""))</f>
        <v/>
      </c>
      <c r="B38" s="284"/>
      <c r="C38" s="284"/>
      <c r="D38" s="284"/>
      <c r="E38" s="284"/>
      <c r="F38" s="284"/>
      <c r="G38" s="34"/>
      <c r="H38" s="34"/>
      <c r="I38" s="33"/>
      <c r="J38" s="13"/>
      <c r="K38" s="12"/>
      <c r="L38" s="32"/>
      <c r="M38" s="32"/>
      <c r="N38" s="32"/>
      <c r="O38" s="32"/>
      <c r="P38" s="32"/>
      <c r="Q38" s="32"/>
      <c r="R38" s="32"/>
      <c r="S38" s="32"/>
      <c r="T38" s="32"/>
      <c r="V38" s="9"/>
      <c r="W38" s="32"/>
      <c r="X38" s="9"/>
      <c r="Y38" s="9"/>
      <c r="Z38" s="2"/>
      <c r="AA38" s="9"/>
      <c r="AB38" s="2"/>
      <c r="AC38" s="2"/>
      <c r="AD38" s="2"/>
      <c r="AE38" s="2"/>
    </row>
    <row r="39" spans="1:31" ht="15.9" customHeight="1">
      <c r="A39" s="132" t="s">
        <v>10</v>
      </c>
      <c r="B39" s="132"/>
      <c r="C39" s="91">
        <f>D9-C37</f>
        <v>0.24000000000000021</v>
      </c>
      <c r="D39" s="92">
        <f>1-D37</f>
        <v>5.0000000000000044E-2</v>
      </c>
      <c r="E39" s="93">
        <f>$B$7-E37</f>
        <v>4000.0000000000291</v>
      </c>
      <c r="F39" s="184">
        <f>IF($F44="Yes", F40-F37, 0)</f>
        <v>5.0000000000000044E-2</v>
      </c>
      <c r="G39" s="34"/>
      <c r="H39" s="11"/>
      <c r="I39" s="11"/>
      <c r="J39" s="13"/>
      <c r="K39" s="12"/>
      <c r="L39" s="10"/>
      <c r="M39" s="11"/>
      <c r="N39" s="11"/>
      <c r="O39" s="11"/>
      <c r="P39" s="11"/>
      <c r="Q39" s="11"/>
      <c r="R39" s="11"/>
      <c r="S39" s="11"/>
      <c r="T39" s="11"/>
      <c r="U39" s="10"/>
      <c r="X39" s="9"/>
      <c r="Y39" s="2"/>
      <c r="Z39" s="2"/>
      <c r="AA39" s="9"/>
      <c r="AB39" s="8"/>
      <c r="AC39" s="8"/>
      <c r="AD39" s="8"/>
      <c r="AE39" s="5"/>
    </row>
    <row r="40" spans="1:31" ht="15.9" customHeight="1">
      <c r="A40" s="133" t="s">
        <v>59</v>
      </c>
      <c r="B40" s="134"/>
      <c r="C40" s="63">
        <f>C37+C39</f>
        <v>4.8000000000000007</v>
      </c>
      <c r="D40" s="174">
        <f>D37+D39</f>
        <v>1</v>
      </c>
      <c r="E40" s="64">
        <f>E37+E39</f>
        <v>80000</v>
      </c>
      <c r="F40" s="130">
        <f>IF($F$44="Yes", 100%, 0)</f>
        <v>1</v>
      </c>
      <c r="G40" s="34"/>
      <c r="H40" s="11"/>
      <c r="I40" s="27"/>
      <c r="J40" s="13"/>
      <c r="K40" s="12"/>
      <c r="L40" s="10"/>
      <c r="M40" s="11"/>
      <c r="N40" s="11"/>
      <c r="O40" s="11"/>
      <c r="P40" s="11"/>
      <c r="Q40" s="11"/>
      <c r="R40" s="11"/>
      <c r="S40" s="11"/>
      <c r="T40" s="11"/>
      <c r="U40" s="10"/>
      <c r="X40" s="9"/>
      <c r="Y40" s="2"/>
      <c r="Z40" s="2"/>
      <c r="AA40" s="9"/>
      <c r="AB40" s="8"/>
      <c r="AC40" s="8"/>
      <c r="AD40" s="8"/>
      <c r="AE40" s="5"/>
    </row>
    <row r="41" spans="1:31" s="2" customFormat="1" ht="15.9" customHeight="1">
      <c r="A41" s="287" t="s">
        <v>43</v>
      </c>
      <c r="B41" s="287"/>
      <c r="C41" s="287"/>
      <c r="D41" s="287"/>
      <c r="E41" s="287"/>
      <c r="F41" s="287"/>
      <c r="G41" s="55"/>
      <c r="I41" s="10"/>
      <c r="K41" s="10"/>
      <c r="M41" s="10"/>
      <c r="N41" s="10"/>
      <c r="O41" s="10"/>
      <c r="P41" s="10"/>
      <c r="Q41" s="10"/>
      <c r="R41" s="10"/>
      <c r="S41" s="10"/>
      <c r="T41" s="10"/>
      <c r="U41" s="22"/>
      <c r="V41" s="15"/>
      <c r="Y41" s="15"/>
      <c r="AA41" s="9"/>
      <c r="AB41" s="8"/>
      <c r="AC41" s="8"/>
      <c r="AD41" s="8"/>
      <c r="AE41" s="8"/>
    </row>
    <row r="42" spans="1:31" s="2" customFormat="1" ht="15.6" hidden="1" customHeight="1">
      <c r="A42" s="24"/>
      <c r="B42" s="24"/>
      <c r="D42" s="19"/>
      <c r="E42" s="24"/>
      <c r="F42" s="152"/>
      <c r="G42" s="55"/>
      <c r="I42" s="10"/>
      <c r="K42" s="10"/>
      <c r="M42" s="10"/>
      <c r="N42" s="10"/>
      <c r="O42" s="10"/>
      <c r="P42" s="10"/>
      <c r="Q42" s="10"/>
      <c r="R42" s="10"/>
      <c r="S42" s="10"/>
      <c r="T42" s="10"/>
      <c r="U42" s="22"/>
      <c r="V42" s="15"/>
      <c r="Y42" s="15"/>
      <c r="AA42" s="9"/>
      <c r="AB42" s="8"/>
      <c r="AC42" s="8"/>
      <c r="AD42" s="8"/>
      <c r="AE42" s="8"/>
    </row>
    <row r="43" spans="1:31" s="2" customFormat="1" ht="15.9" hidden="1" customHeight="1">
      <c r="A43" s="24" t="str">
        <f>'P-T Below Cap'!A35</f>
        <v xml:space="preserve">Section 3  Confirm Whether the Budgeted Effort is the SAME as the Actual Effort       </v>
      </c>
      <c r="B43" s="24"/>
      <c r="C43" s="24"/>
      <c r="D43" s="24"/>
      <c r="E43" s="24"/>
      <c r="F43" s="24" t="str">
        <f>'P-T Below Cap'!F35</f>
        <v>Y/N?</v>
      </c>
      <c r="G43" s="55"/>
      <c r="I43" s="10"/>
      <c r="K43" s="10"/>
      <c r="M43" s="10"/>
      <c r="N43" s="10"/>
      <c r="O43" s="10"/>
      <c r="P43" s="10"/>
      <c r="Q43" s="10"/>
      <c r="R43" s="10"/>
      <c r="S43" s="10"/>
      <c r="T43" s="10"/>
      <c r="U43" s="22"/>
      <c r="V43" s="15"/>
      <c r="Y43" s="15"/>
      <c r="AA43" s="9"/>
      <c r="AB43" s="8"/>
      <c r="AC43" s="8"/>
      <c r="AD43" s="8"/>
      <c r="AE43" s="8"/>
    </row>
    <row r="44" spans="1:31" s="2" customFormat="1" ht="15.9" hidden="1" customHeight="1">
      <c r="A44" s="24" t="str">
        <f>'P-T Below Cap'!A36</f>
        <v>Confirm with employee.  Is the budgeted effort the actual effort for each project?</v>
      </c>
      <c r="B44" s="24"/>
      <c r="C44" s="24"/>
      <c r="D44" s="24"/>
      <c r="E44" s="24"/>
      <c r="F44" s="210" t="str">
        <f>'P-T Below Cap'!F36</f>
        <v>Yes</v>
      </c>
      <c r="G44" s="55"/>
      <c r="I44" s="10"/>
      <c r="K44" s="10"/>
      <c r="M44" s="10"/>
      <c r="N44" s="10"/>
      <c r="O44" s="10"/>
      <c r="P44" s="10"/>
      <c r="Q44" s="10"/>
      <c r="R44" s="10"/>
      <c r="S44" s="10"/>
      <c r="T44" s="10"/>
      <c r="U44" s="22"/>
      <c r="V44" s="15"/>
      <c r="Y44" s="15"/>
      <c r="AA44" s="9"/>
      <c r="AB44" s="8"/>
      <c r="AC44" s="8"/>
      <c r="AD44" s="8"/>
      <c r="AE44" s="8"/>
    </row>
    <row r="45" spans="1:31" s="2" customFormat="1" ht="15.9" hidden="1" customHeight="1">
      <c r="A45" s="24" t="str">
        <f>'P-T Below Cap'!A37</f>
        <v>If Yes, process salary source transactions as indicated above in Section 3 the ''% Eff for Paas''column.  Skip section 4.</v>
      </c>
      <c r="B45" s="24"/>
      <c r="C45" s="24"/>
      <c r="D45" s="24"/>
      <c r="E45" s="24"/>
      <c r="F45" s="24"/>
      <c r="G45" s="55"/>
      <c r="I45" s="10"/>
      <c r="K45" s="10"/>
      <c r="M45" s="10"/>
      <c r="N45" s="10"/>
      <c r="O45" s="10"/>
      <c r="P45" s="10"/>
      <c r="Q45" s="10"/>
      <c r="R45" s="10"/>
      <c r="S45" s="10"/>
      <c r="T45" s="10"/>
      <c r="U45" s="22"/>
      <c r="V45" s="15"/>
      <c r="Y45" s="15"/>
      <c r="AA45" s="9"/>
      <c r="AB45" s="8"/>
      <c r="AC45" s="8"/>
      <c r="AD45" s="8"/>
      <c r="AE45" s="8"/>
    </row>
    <row r="46" spans="1:31" s="2" customFormat="1" ht="15.9" customHeight="1">
      <c r="A46" s="117"/>
      <c r="B46" s="23"/>
      <c r="C46" s="54"/>
      <c r="D46" s="19"/>
      <c r="E46" s="170"/>
      <c r="F46" s="15"/>
      <c r="G46" s="10"/>
      <c r="I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22"/>
      <c r="V46" s="15"/>
      <c r="Y46" s="15"/>
      <c r="AA46" s="9"/>
      <c r="AB46" s="8"/>
      <c r="AC46" s="8"/>
      <c r="AD46" s="8"/>
      <c r="AE46" s="8"/>
    </row>
    <row r="47" spans="1:31" s="2" customFormat="1" ht="15.9" hidden="1" customHeight="1">
      <c r="A47" s="4" t="s">
        <v>2</v>
      </c>
      <c r="B47" s="24"/>
      <c r="D47" s="19"/>
      <c r="E47" s="24"/>
      <c r="F47" s="152"/>
      <c r="G47" s="55"/>
      <c r="I47" s="10"/>
      <c r="K47" s="10"/>
      <c r="M47" s="10"/>
      <c r="N47" s="10"/>
      <c r="O47" s="10"/>
      <c r="P47" s="10"/>
      <c r="Q47" s="10"/>
      <c r="R47" s="10"/>
      <c r="S47" s="10"/>
      <c r="T47" s="10"/>
      <c r="U47" s="10"/>
      <c r="W47" s="9"/>
      <c r="AA47" s="9"/>
      <c r="AB47" s="8"/>
      <c r="AC47" s="8"/>
      <c r="AD47" s="8"/>
      <c r="AE47" s="8"/>
    </row>
    <row r="48" spans="1:31" s="2" customFormat="1" ht="15.9" hidden="1" customHeight="1">
      <c r="A48" s="3" t="s">
        <v>1</v>
      </c>
      <c r="B48" s="24"/>
      <c r="D48" s="19"/>
      <c r="E48" s="24"/>
      <c r="F48" s="152"/>
      <c r="G48" s="55"/>
      <c r="I48" s="10"/>
      <c r="K48" s="10"/>
      <c r="M48" s="10"/>
      <c r="N48" s="10"/>
      <c r="O48" s="10"/>
      <c r="P48" s="10"/>
      <c r="Q48" s="10"/>
      <c r="R48" s="10"/>
      <c r="S48" s="10"/>
      <c r="T48" s="10"/>
      <c r="U48" s="10"/>
      <c r="W48" s="9"/>
      <c r="AA48" s="9"/>
      <c r="AB48" s="8"/>
      <c r="AC48" s="8"/>
      <c r="AD48" s="8"/>
      <c r="AE48" s="8"/>
    </row>
    <row r="49" spans="1:31" s="2" customFormat="1" ht="15.9" hidden="1" customHeight="1">
      <c r="A49" s="3" t="s">
        <v>0</v>
      </c>
      <c r="B49" s="24"/>
      <c r="D49" s="19"/>
      <c r="E49" s="24"/>
      <c r="F49" s="152"/>
      <c r="G49" s="55"/>
      <c r="I49" s="10"/>
      <c r="K49" s="10"/>
      <c r="M49" s="10"/>
      <c r="N49" s="10"/>
      <c r="O49" s="10"/>
      <c r="P49" s="10"/>
      <c r="Q49" s="10"/>
      <c r="R49" s="10"/>
      <c r="S49" s="10"/>
      <c r="T49" s="10"/>
      <c r="U49" s="22"/>
      <c r="W49" s="9"/>
      <c r="Y49" s="15"/>
      <c r="AA49" s="9"/>
      <c r="AB49" s="8"/>
      <c r="AC49" s="8"/>
      <c r="AD49" s="8"/>
      <c r="AE49" s="8"/>
    </row>
    <row r="50" spans="1:31" s="2" customFormat="1" ht="15.9" hidden="1" customHeight="1">
      <c r="A50" s="66"/>
      <c r="B50" s="17"/>
      <c r="C50" s="171"/>
      <c r="E50" s="65"/>
      <c r="F50" s="77"/>
      <c r="V50" s="15"/>
      <c r="AB50" s="8"/>
      <c r="AC50" s="8"/>
      <c r="AD50" s="8"/>
      <c r="AE50" s="8"/>
    </row>
    <row r="51" spans="1:31" s="2" customFormat="1">
      <c r="A51" s="68"/>
      <c r="B51" s="56"/>
      <c r="C51" s="78"/>
      <c r="E51" s="69"/>
      <c r="F51" s="78"/>
      <c r="V51" s="15"/>
      <c r="AB51" s="8"/>
      <c r="AC51" s="8"/>
      <c r="AD51" s="8"/>
      <c r="AE51" s="8"/>
    </row>
    <row r="52" spans="1:31" s="2" customFormat="1">
      <c r="A52" s="285"/>
      <c r="B52" s="285"/>
      <c r="C52" s="172"/>
      <c r="D52" s="9"/>
      <c r="E52" s="55"/>
      <c r="H52" s="55"/>
      <c r="V52" s="15"/>
      <c r="AB52" s="8"/>
      <c r="AC52" s="8"/>
      <c r="AD52" s="8"/>
      <c r="AE52" s="8"/>
    </row>
    <row r="53" spans="1:31" s="2" customFormat="1">
      <c r="A53" s="20"/>
      <c r="B53" s="20"/>
      <c r="C53" s="73"/>
      <c r="D53" s="29"/>
      <c r="E53" s="9"/>
      <c r="F53" s="55"/>
      <c r="G53" s="10"/>
      <c r="H53" s="10"/>
      <c r="I53" s="10"/>
      <c r="J53" s="13"/>
      <c r="K53" s="12"/>
      <c r="L53" s="10"/>
      <c r="M53" s="10"/>
      <c r="N53" s="10"/>
      <c r="O53" s="10"/>
      <c r="P53" s="10"/>
      <c r="Q53" s="10"/>
      <c r="R53" s="10"/>
      <c r="S53" s="10"/>
      <c r="T53" s="10"/>
      <c r="U53" s="10"/>
      <c r="X53" s="9"/>
      <c r="AA53" s="9"/>
      <c r="AB53" s="8"/>
      <c r="AC53" s="8"/>
      <c r="AD53" s="8"/>
      <c r="AE53" s="8"/>
    </row>
    <row r="54" spans="1:31" s="2" customFormat="1" ht="15.9" customHeight="1">
      <c r="A54" s="67"/>
      <c r="E54" s="36"/>
      <c r="J54" s="7"/>
      <c r="AB54" s="8"/>
      <c r="AC54" s="8"/>
      <c r="AD54" s="8"/>
      <c r="AE54" s="8"/>
    </row>
    <row r="55" spans="1:31" s="2" customFormat="1" ht="15.9" customHeight="1"/>
    <row r="56" spans="1:31" s="2" customFormat="1" ht="15.9" customHeight="1">
      <c r="A56" s="89"/>
      <c r="B56" s="89"/>
      <c r="C56" s="89"/>
      <c r="D56" s="89"/>
      <c r="E56" s="90"/>
      <c r="F56" s="79"/>
      <c r="AB56" s="8"/>
      <c r="AC56" s="8"/>
      <c r="AD56" s="8"/>
      <c r="AE56" s="8"/>
    </row>
    <row r="57" spans="1:31" s="2" customFormat="1" ht="15.9" customHeight="1">
      <c r="A57" s="17"/>
      <c r="B57" s="17"/>
      <c r="D57" s="17"/>
      <c r="E57" s="36"/>
      <c r="AB57" s="8"/>
      <c r="AC57" s="8"/>
      <c r="AD57" s="8"/>
      <c r="AE57" s="8"/>
    </row>
    <row r="58" spans="1:31" s="2" customFormat="1" ht="15.9" customHeight="1">
      <c r="A58" s="17"/>
      <c r="B58" s="17"/>
      <c r="D58" s="17"/>
      <c r="AB58" s="8"/>
      <c r="AC58" s="8"/>
      <c r="AD58" s="8"/>
      <c r="AE58" s="8"/>
    </row>
    <row r="59" spans="1:31" s="2" customFormat="1" ht="15.9" customHeight="1"/>
    <row r="60" spans="1:31" s="2" customFormat="1" ht="15.9" customHeight="1"/>
    <row r="61" spans="1:31" s="2" customFormat="1" ht="15.9" customHeight="1"/>
    <row r="62" spans="1:31" s="2" customFormat="1" ht="15.9" hidden="1" customHeight="1">
      <c r="A62" s="117"/>
    </row>
    <row r="63" spans="1:31" s="2" customFormat="1" ht="15.9" hidden="1" customHeight="1">
      <c r="A63" s="53"/>
    </row>
    <row r="64" spans="1:31" s="2" customFormat="1" ht="15.9" hidden="1" customHeight="1">
      <c r="A64" s="53"/>
    </row>
    <row r="65" s="2" customFormat="1" ht="15.9" customHeight="1"/>
    <row r="66" s="2" customFormat="1" ht="15.9" customHeight="1"/>
    <row r="67" s="2" customFormat="1" ht="15.9" customHeight="1"/>
    <row r="68" s="2" customFormat="1" ht="15.9" customHeight="1"/>
    <row r="69" s="2" customFormat="1" ht="15.9" customHeight="1"/>
    <row r="70" s="2" customFormat="1" ht="15.9" customHeight="1"/>
    <row r="71" s="2" customFormat="1" ht="15.9" customHeight="1"/>
    <row r="72" s="2" customFormat="1" ht="15.9" customHeight="1"/>
    <row r="73" ht="15.9" customHeight="1"/>
    <row r="74" ht="15.9" customHeight="1"/>
  </sheetData>
  <sheetProtection algorithmName="SHA-512" hashValue="IHnuNE+zz9KorRY0/mfc5UNOjN03Yx2r6jRA1pAg3AEz7WQhs2qB8uv1ATcQZGT26HuScgUbloA309xcLRfHAQ==" saltValue="2NHYnj4o1a9dCKNc3XSvmQ==" spinCount="100000" sheet="1" formatColumns="0"/>
  <mergeCells count="4">
    <mergeCell ref="A52:B52"/>
    <mergeCell ref="A4:F4"/>
    <mergeCell ref="A41:F41"/>
    <mergeCell ref="A38:F38"/>
  </mergeCells>
  <conditionalFormatting sqref="D46">
    <cfRule type="cellIs" dxfId="5" priority="5" operator="greaterThan">
      <formula>0.95</formula>
    </cfRule>
  </conditionalFormatting>
  <conditionalFormatting sqref="C39">
    <cfRule type="cellIs" dxfId="4" priority="4" operator="lessThan">
      <formula>0</formula>
    </cfRule>
  </conditionalFormatting>
  <conditionalFormatting sqref="D39">
    <cfRule type="cellIs" dxfId="3" priority="3" operator="lessThan">
      <formula>0</formula>
    </cfRule>
  </conditionalFormatting>
  <conditionalFormatting sqref="E39">
    <cfRule type="cellIs" dxfId="2" priority="2" operator="lessThan">
      <formula>0</formula>
    </cfRule>
  </conditionalFormatting>
  <conditionalFormatting sqref="F39">
    <cfRule type="cellIs" dxfId="1" priority="1" operator="lessThan">
      <formula>0</formula>
    </cfRule>
  </conditionalFormatting>
  <dataValidations count="3">
    <dataValidation allowBlank="1" showInputMessage="1" showErrorMessage="1" promptTitle="% of Full Time Appointment" prompt="Examples:  25%, 30%, 40% of FTE etc." sqref="D7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7"/>
    <dataValidation type="list" allowBlank="1" showInputMessage="1" showErrorMessage="1" sqref="B35">
      <formula1>$A$48:$A$49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showWhiteSpace="0" zoomScaleNormal="100" workbookViewId="0">
      <selection activeCell="A23" sqref="A23"/>
    </sheetView>
  </sheetViews>
  <sheetFormatPr defaultColWidth="9.109375" defaultRowHeight="14.4"/>
  <cols>
    <col min="1" max="1" width="26.77734375" style="1" customWidth="1"/>
    <col min="2" max="2" width="10.6640625" style="1" customWidth="1"/>
    <col min="3" max="3" width="20" style="1" customWidth="1"/>
    <col min="4" max="4" width="10.6640625" style="1" customWidth="1"/>
    <col min="5" max="5" width="13.6640625" style="1" customWidth="1"/>
    <col min="6" max="6" width="14.6640625" style="2" customWidth="1"/>
    <col min="7" max="8" width="12.5546875" style="1" customWidth="1"/>
    <col min="9" max="9" width="14.88671875" style="1" customWidth="1"/>
    <col min="10" max="10" width="38.33203125" style="1" customWidth="1"/>
    <col min="11" max="11" width="13.5546875" style="1" customWidth="1"/>
    <col min="12" max="20" width="12.5546875" style="1" customWidth="1"/>
    <col min="21" max="21" width="12.5546875" style="2" customWidth="1"/>
    <col min="22" max="22" width="10.6640625" style="1" customWidth="1"/>
    <col min="23" max="23" width="12.5546875" style="1" bestFit="1" customWidth="1"/>
    <col min="24" max="24" width="12.33203125" style="1" bestFit="1" customWidth="1"/>
    <col min="25" max="25" width="12.5546875" style="1" bestFit="1" customWidth="1"/>
    <col min="26" max="26" width="9.109375" style="1"/>
    <col min="27" max="27" width="11.5546875" style="1" customWidth="1"/>
    <col min="28" max="29" width="9.109375" style="1"/>
    <col min="30" max="30" width="12.5546875" style="1" bestFit="1" customWidth="1"/>
    <col min="31" max="16384" width="9.109375" style="1"/>
  </cols>
  <sheetData>
    <row r="1" spans="1:31" customFormat="1">
      <c r="A1" s="247" t="s">
        <v>24</v>
      </c>
      <c r="B1" s="248"/>
      <c r="C1" s="248"/>
      <c r="D1" s="248"/>
      <c r="E1" s="248"/>
      <c r="F1" s="249"/>
      <c r="G1" s="20"/>
      <c r="H1" s="50"/>
      <c r="I1" s="50"/>
      <c r="J1" s="50"/>
      <c r="K1" s="50"/>
      <c r="L1" s="50"/>
    </row>
    <row r="2" spans="1:31" customFormat="1">
      <c r="A2" s="250" t="s">
        <v>42</v>
      </c>
      <c r="B2" s="248"/>
      <c r="C2" s="248"/>
      <c r="D2" s="248"/>
      <c r="E2" s="248"/>
      <c r="F2" s="249"/>
      <c r="G2" s="20"/>
      <c r="H2" s="50"/>
      <c r="I2" s="50"/>
      <c r="J2" s="50"/>
      <c r="K2" s="50"/>
      <c r="L2" s="50"/>
    </row>
    <row r="3" spans="1:31" customFormat="1">
      <c r="A3" s="250" t="s">
        <v>41</v>
      </c>
      <c r="B3" s="248"/>
      <c r="C3" s="248"/>
      <c r="D3" s="248"/>
      <c r="E3" s="248"/>
      <c r="F3" s="249"/>
      <c r="G3" s="20"/>
      <c r="H3" s="20"/>
      <c r="I3" s="50"/>
      <c r="J3" s="50"/>
      <c r="K3" s="50"/>
      <c r="L3" s="50"/>
    </row>
    <row r="4" spans="1:31">
      <c r="A4" s="286" t="s">
        <v>69</v>
      </c>
      <c r="B4" s="286"/>
      <c r="C4" s="286"/>
      <c r="D4" s="286"/>
      <c r="E4" s="286"/>
      <c r="F4" s="286"/>
      <c r="G4" s="7"/>
      <c r="J4" s="7"/>
      <c r="K4" s="7"/>
      <c r="L4" s="7"/>
      <c r="M4" s="7"/>
      <c r="N4" s="86"/>
      <c r="O4" s="86"/>
      <c r="P4" s="86"/>
      <c r="Q4" s="86"/>
      <c r="R4" s="86"/>
      <c r="S4" s="86"/>
      <c r="T4" s="86"/>
      <c r="U4" s="86"/>
      <c r="V4" s="80"/>
      <c r="W4" s="111"/>
      <c r="X4" s="111"/>
      <c r="Y4" s="111"/>
      <c r="Z4" s="80"/>
      <c r="AA4" s="83"/>
      <c r="AB4" s="10"/>
      <c r="AC4" s="9"/>
      <c r="AD4" s="2"/>
      <c r="AE4" s="2"/>
    </row>
    <row r="5" spans="1:31">
      <c r="A5" s="286" t="s">
        <v>40</v>
      </c>
      <c r="B5" s="286"/>
      <c r="C5" s="286"/>
      <c r="D5" s="286"/>
      <c r="E5" s="286"/>
      <c r="F5" s="286"/>
      <c r="G5" s="7"/>
      <c r="J5" s="7"/>
      <c r="K5" s="7"/>
      <c r="L5" s="7"/>
      <c r="M5" s="7"/>
      <c r="N5" s="86"/>
      <c r="O5" s="86"/>
      <c r="P5" s="86"/>
      <c r="Q5" s="86"/>
      <c r="R5" s="86"/>
      <c r="S5" s="86"/>
      <c r="T5" s="86"/>
      <c r="U5" s="86"/>
      <c r="V5" s="80"/>
      <c r="W5" s="111"/>
      <c r="X5" s="111"/>
      <c r="Y5" s="111"/>
      <c r="Z5" s="80"/>
      <c r="AA5" s="83"/>
      <c r="AB5" s="10"/>
      <c r="AC5" s="9"/>
      <c r="AD5" s="2"/>
      <c r="AE5" s="2"/>
    </row>
    <row r="6" spans="1:31">
      <c r="A6" s="175" t="s">
        <v>25</v>
      </c>
      <c r="B6" s="203">
        <f>'P-T Below Cap'!B10</f>
        <v>0</v>
      </c>
      <c r="C6" s="203"/>
      <c r="D6" s="203"/>
      <c r="E6" s="3"/>
      <c r="F6" s="53"/>
      <c r="G6" s="2"/>
      <c r="H6" s="2"/>
      <c r="V6" s="2"/>
      <c r="W6" s="2"/>
      <c r="X6" s="2"/>
      <c r="Y6" s="2"/>
      <c r="Z6" s="2"/>
      <c r="AA6" s="15"/>
      <c r="AB6" s="15"/>
      <c r="AC6" s="32"/>
      <c r="AD6" s="18"/>
      <c r="AE6" s="2"/>
    </row>
    <row r="7" spans="1:31">
      <c r="A7" s="176" t="s">
        <v>23</v>
      </c>
      <c r="B7" s="203">
        <f>'P-T Below Cap'!B11</f>
        <v>0</v>
      </c>
      <c r="C7" s="3"/>
      <c r="D7" s="156" t="s">
        <v>22</v>
      </c>
      <c r="E7" s="203">
        <f>'P-T Below Cap'!E11</f>
        <v>0</v>
      </c>
      <c r="F7" s="203"/>
      <c r="G7" s="2"/>
      <c r="H7" s="2"/>
      <c r="V7" s="2"/>
      <c r="W7" s="2"/>
      <c r="X7" s="2"/>
      <c r="Y7" s="2"/>
      <c r="Z7" s="2"/>
      <c r="AA7" s="13"/>
      <c r="AB7" s="15"/>
      <c r="AC7" s="32"/>
      <c r="AD7" s="18"/>
      <c r="AE7" s="2"/>
    </row>
    <row r="8" spans="1:31">
      <c r="A8" s="147" t="s">
        <v>34</v>
      </c>
      <c r="B8" s="148">
        <f>'P-T Below Cap'!B14</f>
        <v>80000</v>
      </c>
      <c r="C8" s="149" t="s">
        <v>26</v>
      </c>
      <c r="D8" s="150">
        <f>'P-T Below Cap'!D14</f>
        <v>0.4</v>
      </c>
      <c r="E8" s="151"/>
      <c r="F8" s="60">
        <f>B8/D8</f>
        <v>200000</v>
      </c>
      <c r="G8" s="74"/>
      <c r="V8" s="2"/>
      <c r="W8" s="2"/>
      <c r="X8" s="2"/>
      <c r="Y8" s="2"/>
      <c r="Z8" s="2"/>
      <c r="AA8" s="13"/>
      <c r="AB8" s="15"/>
      <c r="AC8" s="32"/>
      <c r="AD8" s="18"/>
      <c r="AE8" s="2"/>
    </row>
    <row r="9" spans="1:31">
      <c r="A9" s="49"/>
      <c r="B9" s="155"/>
      <c r="C9" s="53"/>
      <c r="D9" s="156"/>
      <c r="E9" s="39"/>
      <c r="F9" s="156" t="s">
        <v>28</v>
      </c>
      <c r="V9" s="2"/>
      <c r="W9" s="2"/>
      <c r="X9" s="2"/>
      <c r="Y9" s="2"/>
      <c r="Z9" s="2"/>
      <c r="AA9" s="13"/>
      <c r="AB9" s="15"/>
      <c r="AC9" s="32"/>
      <c r="AD9" s="18"/>
      <c r="AE9" s="2"/>
    </row>
    <row r="10" spans="1:31">
      <c r="A10" s="53"/>
      <c r="B10" s="155"/>
      <c r="C10" s="180" t="s">
        <v>55</v>
      </c>
      <c r="D10" s="255">
        <f>D8*12</f>
        <v>4.8000000000000007</v>
      </c>
      <c r="F10" s="1"/>
      <c r="G10" s="253" t="s">
        <v>56</v>
      </c>
      <c r="H10" s="47"/>
      <c r="I10" s="47"/>
      <c r="V10" s="2"/>
      <c r="W10" s="2"/>
      <c r="X10" s="2"/>
      <c r="Y10" s="2"/>
      <c r="Z10" s="2"/>
      <c r="AA10" s="13"/>
      <c r="AB10" s="15"/>
      <c r="AC10" s="32"/>
      <c r="AD10" s="18"/>
      <c r="AE10" s="2"/>
    </row>
    <row r="11" spans="1:31" ht="19.8" hidden="1" customHeight="1">
      <c r="A11" s="158" t="s">
        <v>33</v>
      </c>
      <c r="B11" s="117"/>
      <c r="C11" s="53"/>
      <c r="D11" s="31"/>
      <c r="E11" s="53"/>
      <c r="F11" s="159" t="s">
        <v>9</v>
      </c>
      <c r="G11" s="11"/>
      <c r="H11" s="20"/>
      <c r="I11" s="11"/>
      <c r="J11" s="13"/>
      <c r="K11" s="12"/>
      <c r="L11" s="10"/>
      <c r="M11" s="11"/>
      <c r="N11" s="11"/>
      <c r="O11" s="11"/>
      <c r="P11" s="11"/>
      <c r="Q11" s="11"/>
      <c r="R11" s="11"/>
      <c r="S11" s="11"/>
      <c r="T11" s="11"/>
      <c r="U11" s="10"/>
      <c r="X11" s="2"/>
      <c r="Y11" s="2"/>
      <c r="Z11" s="2"/>
      <c r="AA11" s="9"/>
      <c r="AB11" s="8"/>
      <c r="AC11" s="8"/>
      <c r="AD11" s="8"/>
      <c r="AE11" s="5"/>
    </row>
    <row r="12" spans="1:31" ht="15.6" hidden="1" customHeight="1">
      <c r="A12" s="160" t="s">
        <v>27</v>
      </c>
      <c r="B12" s="161"/>
      <c r="C12" s="53"/>
      <c r="D12" s="31"/>
      <c r="E12" s="162"/>
      <c r="F12" s="163" t="str">
        <f>'P-T Below Cap'!F36</f>
        <v>Yes</v>
      </c>
      <c r="G12" s="11"/>
      <c r="H12" s="11"/>
      <c r="I12" s="11"/>
      <c r="J12" s="13"/>
      <c r="K12" s="12"/>
      <c r="L12" s="10"/>
      <c r="M12" s="11"/>
      <c r="N12" s="11"/>
      <c r="O12" s="11"/>
      <c r="P12" s="11"/>
      <c r="Q12" s="11"/>
      <c r="R12" s="11"/>
      <c r="S12" s="11"/>
      <c r="T12" s="11"/>
      <c r="U12" s="10"/>
      <c r="X12" s="2"/>
      <c r="Y12" s="2"/>
      <c r="Z12" s="2"/>
      <c r="AA12" s="9"/>
      <c r="AB12" s="8"/>
      <c r="AC12" s="8"/>
      <c r="AD12" s="8"/>
      <c r="AE12" s="5"/>
    </row>
    <row r="13" spans="1:31" ht="15.6" hidden="1" customHeight="1">
      <c r="A13" s="164" t="str">
        <f>IF($F$12="Yes", "If Yes, process salary source transactions as indicated above in Section 3 the ''% Eff for Paas''column.  Skip Section 4.","If the answer is No, complete Section 4.")</f>
        <v>If Yes, process salary source transactions as indicated above in Section 3 the ''% Eff for Paas''column.  Skip Section 4.</v>
      </c>
      <c r="B13" s="161"/>
      <c r="C13" s="53"/>
      <c r="D13" s="31"/>
      <c r="E13" s="162"/>
      <c r="F13" s="162"/>
      <c r="G13" s="11"/>
      <c r="H13" s="11"/>
      <c r="I13" s="11"/>
      <c r="J13" s="13"/>
      <c r="K13" s="12"/>
      <c r="L13" s="10"/>
      <c r="M13" s="11"/>
      <c r="N13" s="11"/>
      <c r="O13" s="11"/>
      <c r="P13" s="11"/>
      <c r="Q13" s="11"/>
      <c r="R13" s="11"/>
      <c r="S13" s="11"/>
      <c r="T13" s="11"/>
      <c r="U13" s="10"/>
      <c r="X13" s="2"/>
      <c r="Y13" s="2"/>
      <c r="Z13" s="2"/>
      <c r="AA13" s="9"/>
      <c r="AB13" s="8"/>
      <c r="AC13" s="8"/>
      <c r="AD13" s="8"/>
      <c r="AE13" s="5"/>
    </row>
    <row r="14" spans="1:31" ht="15.9" customHeight="1">
      <c r="A14" s="182" t="s">
        <v>61</v>
      </c>
      <c r="B14" s="117"/>
      <c r="C14" s="53"/>
      <c r="D14" s="31"/>
      <c r="E14" s="53"/>
      <c r="F14" s="185"/>
      <c r="G14" s="11"/>
      <c r="I14" s="11"/>
      <c r="J14" s="13"/>
      <c r="K14" s="12"/>
      <c r="L14" s="10"/>
      <c r="M14" s="11"/>
      <c r="N14" s="11"/>
      <c r="O14" s="11"/>
      <c r="P14" s="11"/>
      <c r="Q14" s="11"/>
      <c r="R14" s="11"/>
      <c r="S14" s="11"/>
      <c r="T14" s="11"/>
      <c r="U14" s="10"/>
      <c r="V14" s="2"/>
      <c r="W14" s="2"/>
      <c r="X14" s="2"/>
      <c r="Y14" s="2"/>
      <c r="Z14" s="2"/>
      <c r="AA14" s="9"/>
      <c r="AB14" s="8"/>
      <c r="AC14" s="8"/>
      <c r="AD14" s="8"/>
      <c r="AE14" s="5"/>
    </row>
    <row r="15" spans="1:31" ht="15.6" customHeight="1">
      <c r="A15" s="183" t="s">
        <v>32</v>
      </c>
      <c r="B15" s="161"/>
      <c r="C15" s="53"/>
      <c r="D15" s="31"/>
      <c r="E15" s="162"/>
      <c r="F15" s="185"/>
      <c r="G15" s="11"/>
      <c r="I15" s="11"/>
      <c r="J15" s="13"/>
      <c r="K15" s="12"/>
      <c r="L15" s="10"/>
      <c r="M15" s="11"/>
      <c r="N15" s="11"/>
      <c r="O15" s="11"/>
      <c r="P15" s="11"/>
      <c r="Q15" s="11"/>
      <c r="R15" s="11"/>
      <c r="S15" s="11"/>
      <c r="T15" s="11"/>
      <c r="U15" s="10"/>
      <c r="V15" s="2"/>
      <c r="W15" s="2"/>
      <c r="X15" s="2"/>
      <c r="Y15" s="2"/>
      <c r="Z15" s="2"/>
      <c r="AA15" s="9"/>
      <c r="AB15" s="8"/>
      <c r="AC15" s="8"/>
      <c r="AD15" s="8"/>
      <c r="AE15" s="5"/>
    </row>
    <row r="16" spans="1:31" ht="15.6" customHeight="1">
      <c r="A16" s="221" t="s">
        <v>8</v>
      </c>
      <c r="B16" s="221"/>
      <c r="C16" s="118" t="s">
        <v>31</v>
      </c>
      <c r="D16" s="119" t="s">
        <v>7</v>
      </c>
      <c r="E16" s="165" t="str">
        <f>IF($F$12="No", "Sal Charged", " ")</f>
        <v xml:space="preserve"> </v>
      </c>
      <c r="F16" s="135" t="str">
        <f>IF($F$12="No", "% Effort for PaaS", " ")</f>
        <v xml:space="preserve"> </v>
      </c>
      <c r="G16" s="2"/>
      <c r="H16" s="14"/>
      <c r="I16" s="11"/>
      <c r="K16" s="12"/>
      <c r="L16" s="10"/>
      <c r="M16" s="11"/>
      <c r="N16" s="11"/>
      <c r="O16" s="11"/>
      <c r="P16" s="11"/>
      <c r="Q16" s="11"/>
      <c r="R16" s="11"/>
      <c r="S16" s="11"/>
      <c r="T16" s="11"/>
      <c r="U16" s="10"/>
      <c r="V16" s="2"/>
      <c r="W16" s="2"/>
      <c r="X16" s="2"/>
      <c r="Y16" s="2"/>
      <c r="Z16" s="2"/>
      <c r="AA16" s="9"/>
      <c r="AB16" s="8"/>
      <c r="AC16" s="8"/>
      <c r="AD16" s="8"/>
      <c r="AE16" s="5"/>
    </row>
    <row r="17" spans="1:31" ht="15.9" customHeight="1">
      <c r="A17" s="211">
        <f>IF($F$12="No",  'P-T Below Cap'!A42, 0)</f>
        <v>0</v>
      </c>
      <c r="B17" s="212"/>
      <c r="C17" s="212">
        <f>IF($F$12="No",  'P-T Below Cap'!C42, 0)</f>
        <v>0</v>
      </c>
      <c r="D17" s="213">
        <f>IF($F$12="No",  'P-T Below Cap'!D42, 0)</f>
        <v>0</v>
      </c>
      <c r="E17" s="219">
        <f>IF($F$12="No",  'P-T Below Cap'!E42, 0)</f>
        <v>0</v>
      </c>
      <c r="F17" s="217">
        <f>IF($F$12="No",  'P-T Below Cap'!F42, 0)</f>
        <v>0</v>
      </c>
      <c r="G17" s="27"/>
      <c r="I17" s="11"/>
      <c r="K17" s="10"/>
      <c r="L17" s="2"/>
      <c r="M17" s="11"/>
      <c r="N17" s="11"/>
      <c r="O17" s="11"/>
      <c r="P17" s="11"/>
      <c r="Q17" s="11"/>
      <c r="R17" s="11"/>
      <c r="S17" s="11"/>
      <c r="T17" s="11"/>
      <c r="U17" s="10"/>
      <c r="V17" s="2"/>
      <c r="W17" s="9"/>
      <c r="X17" s="2"/>
      <c r="Y17" s="2"/>
      <c r="Z17" s="2"/>
      <c r="AA17" s="9"/>
      <c r="AB17" s="8"/>
      <c r="AC17" s="8"/>
      <c r="AD17" s="8"/>
      <c r="AE17" s="5"/>
    </row>
    <row r="18" spans="1:31" ht="15.9" customHeight="1">
      <c r="A18" s="211">
        <f>IF($F$12="No",  'P-T Below Cap'!A43, 0)</f>
        <v>0</v>
      </c>
      <c r="B18" s="212"/>
      <c r="C18" s="212">
        <f>IF($F$12="No",  'P-T Below Cap'!C43, 0)</f>
        <v>0</v>
      </c>
      <c r="D18" s="213">
        <f>IF($F$12="No",  'P-T Below Cap'!D43, 0)</f>
        <v>0</v>
      </c>
      <c r="E18" s="219">
        <f>IF($F$12="No",  'P-T Below Cap'!E43, 0)</f>
        <v>0</v>
      </c>
      <c r="F18" s="217">
        <f>IF($F$12="No",  'P-T Below Cap'!F43, 0)</f>
        <v>0</v>
      </c>
      <c r="G18" s="16"/>
      <c r="H18" s="16"/>
      <c r="I18" s="11"/>
      <c r="K18" s="10"/>
      <c r="L18" s="2"/>
      <c r="M18" s="11"/>
      <c r="N18" s="11"/>
      <c r="O18" s="11"/>
      <c r="P18" s="11"/>
      <c r="Q18" s="11"/>
      <c r="R18" s="11"/>
      <c r="S18" s="11"/>
      <c r="T18" s="11"/>
      <c r="U18" s="10"/>
      <c r="V18" s="2"/>
      <c r="W18" s="9"/>
      <c r="X18" s="2"/>
      <c r="Y18" s="2"/>
      <c r="Z18" s="2"/>
      <c r="AA18" s="9"/>
      <c r="AB18" s="8"/>
      <c r="AC18" s="8"/>
      <c r="AD18" s="8"/>
      <c r="AE18" s="5"/>
    </row>
    <row r="19" spans="1:31" ht="15.9" customHeight="1">
      <c r="A19" s="211">
        <f>IF($F$12="No",  'P-T Below Cap'!A44, 0)</f>
        <v>0</v>
      </c>
      <c r="B19" s="212"/>
      <c r="C19" s="212">
        <f>IF($F$12="No",  'P-T Below Cap'!C44, 0)</f>
        <v>0</v>
      </c>
      <c r="D19" s="213">
        <f>IF($F$12="No",  'P-T Below Cap'!D44, 0)</f>
        <v>0</v>
      </c>
      <c r="E19" s="219">
        <f>IF($F$12="No",  'P-T Below Cap'!E44, 0)</f>
        <v>0</v>
      </c>
      <c r="F19" s="217">
        <f>IF($F$12="No",  'P-T Below Cap'!F44, 0)</f>
        <v>0</v>
      </c>
      <c r="G19" s="25"/>
      <c r="I19" s="11"/>
      <c r="K19" s="10"/>
      <c r="L19" s="2"/>
      <c r="M19" s="11"/>
      <c r="N19" s="11"/>
      <c r="O19" s="11"/>
      <c r="P19" s="11"/>
      <c r="Q19" s="11"/>
      <c r="R19" s="11"/>
      <c r="S19" s="11"/>
      <c r="T19" s="11"/>
      <c r="U19" s="10"/>
      <c r="V19" s="2"/>
      <c r="W19" s="9"/>
      <c r="X19" s="2"/>
      <c r="Y19" s="2"/>
      <c r="Z19" s="2"/>
      <c r="AA19" s="9"/>
      <c r="AB19" s="8"/>
      <c r="AC19" s="8"/>
      <c r="AD19" s="8"/>
      <c r="AE19" s="5"/>
    </row>
    <row r="20" spans="1:31" ht="15.9" customHeight="1">
      <c r="A20" s="211">
        <f>IF($F$12="No",  'P-T Below Cap'!A45, 0)</f>
        <v>0</v>
      </c>
      <c r="B20" s="212"/>
      <c r="C20" s="212">
        <f>IF($F$12="No",  'P-T Below Cap'!C45, 0)</f>
        <v>0</v>
      </c>
      <c r="D20" s="213">
        <f>IF($F$12="No",  'P-T Below Cap'!D45, 0)</f>
        <v>0</v>
      </c>
      <c r="E20" s="219">
        <f>IF($F$12="No",  'P-T Below Cap'!E45, 0)</f>
        <v>0</v>
      </c>
      <c r="F20" s="217">
        <f>IF($F$12="No",  'P-T Below Cap'!F45, 0)</f>
        <v>0</v>
      </c>
      <c r="G20" s="25"/>
      <c r="I20" s="11"/>
      <c r="K20" s="10"/>
      <c r="L20" s="2"/>
      <c r="M20" s="11"/>
      <c r="N20" s="11"/>
      <c r="O20" s="11"/>
      <c r="P20" s="11"/>
      <c r="Q20" s="11"/>
      <c r="R20" s="11"/>
      <c r="S20" s="11"/>
      <c r="T20" s="11"/>
      <c r="U20" s="10"/>
      <c r="V20" s="2"/>
      <c r="W20" s="9"/>
      <c r="X20" s="2"/>
      <c r="Y20" s="2"/>
      <c r="Z20" s="2"/>
      <c r="AA20" s="9"/>
      <c r="AB20" s="8"/>
      <c r="AC20" s="8"/>
      <c r="AD20" s="8"/>
      <c r="AE20" s="5"/>
    </row>
    <row r="21" spans="1:31" ht="15.9" customHeight="1">
      <c r="A21" s="211">
        <f>IF($F$12="No",  'P-T Below Cap'!A46, 0)</f>
        <v>0</v>
      </c>
      <c r="B21" s="212"/>
      <c r="C21" s="212">
        <f>IF($F$12="No",  'P-T Below Cap'!C46, 0)</f>
        <v>0</v>
      </c>
      <c r="D21" s="213">
        <f>IF($F$12="No",  'P-T Below Cap'!D46, 0)</f>
        <v>0</v>
      </c>
      <c r="E21" s="219">
        <f>IF($F$12="No",  'P-T Below Cap'!E46, 0)</f>
        <v>0</v>
      </c>
      <c r="F21" s="217">
        <f>IF($F$12="No",  'P-T Below Cap'!F46, 0)</f>
        <v>0</v>
      </c>
      <c r="G21" s="16"/>
      <c r="I21" s="11"/>
      <c r="K21" s="10"/>
      <c r="L21" s="2"/>
      <c r="M21" s="11"/>
      <c r="N21" s="11"/>
      <c r="O21" s="11"/>
      <c r="P21" s="11"/>
      <c r="Q21" s="11"/>
      <c r="R21" s="11"/>
      <c r="S21" s="11"/>
      <c r="T21" s="11"/>
      <c r="U21" s="10"/>
      <c r="V21" s="2"/>
      <c r="W21" s="9"/>
      <c r="X21" s="2"/>
      <c r="Y21" s="2"/>
      <c r="Z21" s="2"/>
      <c r="AA21" s="9"/>
      <c r="AB21" s="8"/>
      <c r="AC21" s="8"/>
      <c r="AD21" s="8"/>
      <c r="AE21" s="5"/>
    </row>
    <row r="22" spans="1:31" ht="15.9" customHeight="1">
      <c r="A22" s="211">
        <f>IF($F$12="No",  'P-T Below Cap'!A47, 0)</f>
        <v>0</v>
      </c>
      <c r="B22" s="212"/>
      <c r="C22" s="212">
        <f>IF($F$12="No",  'P-T Below Cap'!C47, 0)</f>
        <v>0</v>
      </c>
      <c r="D22" s="213">
        <f>IF($F$12="No",  'P-T Below Cap'!D47, 0)</f>
        <v>0</v>
      </c>
      <c r="E22" s="219">
        <f>IF($F$12="No",  'P-T Below Cap'!E47, 0)</f>
        <v>0</v>
      </c>
      <c r="F22" s="217">
        <f>IF($F$12="No",  'P-T Below Cap'!F47, 0)</f>
        <v>0</v>
      </c>
      <c r="G22" s="16"/>
      <c r="I22" s="11"/>
      <c r="K22" s="11"/>
      <c r="L22" s="2"/>
      <c r="M22" s="11"/>
      <c r="N22" s="11"/>
      <c r="O22" s="11"/>
      <c r="P22" s="11"/>
      <c r="Q22" s="11"/>
      <c r="R22" s="11"/>
      <c r="S22" s="11"/>
      <c r="T22" s="11"/>
      <c r="U22" s="10"/>
      <c r="V22" s="2"/>
      <c r="W22" s="9"/>
      <c r="X22" s="2"/>
      <c r="Y22" s="2"/>
      <c r="Z22" s="2"/>
      <c r="AA22" s="9"/>
      <c r="AB22" s="8"/>
      <c r="AC22" s="8"/>
      <c r="AD22" s="8"/>
      <c r="AE22" s="5"/>
    </row>
    <row r="23" spans="1:31" ht="15.9" customHeight="1">
      <c r="A23" s="211">
        <f>IF($F$12="No",  'P-T Below Cap'!A48, 0)</f>
        <v>0</v>
      </c>
      <c r="B23" s="212"/>
      <c r="C23" s="212">
        <f>IF($F$12="No",  'P-T Below Cap'!C48, 0)</f>
        <v>0</v>
      </c>
      <c r="D23" s="213">
        <f>IF($F$12="No",  'P-T Below Cap'!D48, 0)</f>
        <v>0</v>
      </c>
      <c r="E23" s="219">
        <f>IF($F$12="No",  'P-T Below Cap'!E48, 0)</f>
        <v>0</v>
      </c>
      <c r="F23" s="217">
        <f>IF($F$12="No",  'P-T Below Cap'!F48, 0)</f>
        <v>0</v>
      </c>
      <c r="G23" s="16"/>
      <c r="I23" s="11"/>
      <c r="K23" s="11"/>
      <c r="L23" s="2"/>
      <c r="M23" s="11"/>
      <c r="N23" s="11"/>
      <c r="O23" s="11"/>
      <c r="P23" s="11"/>
      <c r="Q23" s="11"/>
      <c r="R23" s="11"/>
      <c r="S23" s="11"/>
      <c r="T23" s="11"/>
      <c r="U23" s="22"/>
      <c r="V23" s="2"/>
      <c r="W23" s="9"/>
      <c r="X23" s="2"/>
      <c r="Y23" s="15"/>
      <c r="Z23" s="2"/>
      <c r="AA23" s="9"/>
      <c r="AB23" s="8"/>
      <c r="AC23" s="8"/>
      <c r="AD23" s="8"/>
      <c r="AE23" s="5"/>
    </row>
    <row r="24" spans="1:31" ht="15.9" customHeight="1">
      <c r="A24" s="211">
        <f>IF($F$12="No",  'P-T Below Cap'!A49, 0)</f>
        <v>0</v>
      </c>
      <c r="B24" s="212"/>
      <c r="C24" s="212">
        <f>IF($F$12="No",  'P-T Below Cap'!C49, 0)</f>
        <v>0</v>
      </c>
      <c r="D24" s="213">
        <f>IF($F$12="No",  'P-T Below Cap'!D49, 0)</f>
        <v>0</v>
      </c>
      <c r="E24" s="219">
        <f>IF($F$12="No",  'P-T Below Cap'!E49, 0)</f>
        <v>0</v>
      </c>
      <c r="F24" s="217">
        <f>IF($F$12="No",  'P-T Below Cap'!F49, 0)</f>
        <v>0</v>
      </c>
      <c r="G24" s="16"/>
      <c r="I24" s="11"/>
      <c r="K24" s="11"/>
      <c r="L24" s="2"/>
      <c r="M24" s="11"/>
      <c r="N24" s="11"/>
      <c r="O24" s="11"/>
      <c r="P24" s="11"/>
      <c r="Q24" s="11"/>
      <c r="R24" s="11"/>
      <c r="S24" s="11"/>
      <c r="T24" s="11"/>
      <c r="U24" s="22"/>
      <c r="V24" s="15"/>
      <c r="W24" s="2"/>
      <c r="X24" s="2"/>
      <c r="Y24" s="15"/>
      <c r="Z24" s="2"/>
      <c r="AA24" s="9"/>
      <c r="AB24" s="8"/>
      <c r="AC24" s="8"/>
      <c r="AD24" s="8"/>
      <c r="AE24" s="5"/>
    </row>
    <row r="25" spans="1:31" ht="15.9" customHeight="1">
      <c r="A25" s="211">
        <f>IF($F$12="No",  'P-T Below Cap'!A50, 0)</f>
        <v>0</v>
      </c>
      <c r="B25" s="212"/>
      <c r="C25" s="212">
        <f>IF($F$12="No",  'P-T Below Cap'!C50, 0)</f>
        <v>0</v>
      </c>
      <c r="D25" s="213">
        <f>IF($F$12="No",  'P-T Below Cap'!D50, 0)</f>
        <v>0</v>
      </c>
      <c r="E25" s="219">
        <f>IF($F$12="No",  'P-T Below Cap'!E50, 0)</f>
        <v>0</v>
      </c>
      <c r="F25" s="217">
        <f>IF($F$12="No",  'P-T Below Cap'!F50, 0)</f>
        <v>0</v>
      </c>
      <c r="G25" s="16"/>
      <c r="I25" s="11"/>
      <c r="K25" s="11"/>
      <c r="L25" s="2"/>
      <c r="M25" s="11"/>
      <c r="N25" s="11"/>
      <c r="O25" s="11"/>
      <c r="P25" s="11"/>
      <c r="Q25" s="11"/>
      <c r="R25" s="11"/>
      <c r="S25" s="11"/>
      <c r="T25" s="11"/>
      <c r="U25" s="22"/>
      <c r="V25" s="15"/>
      <c r="W25" s="2"/>
      <c r="X25" s="2"/>
      <c r="Y25" s="15"/>
      <c r="Z25" s="2"/>
      <c r="AA25" s="9"/>
      <c r="AB25" s="8"/>
      <c r="AC25" s="8"/>
      <c r="AD25" s="8"/>
      <c r="AE25" s="5"/>
    </row>
    <row r="26" spans="1:31" ht="15.9" customHeight="1">
      <c r="A26" s="123" t="s">
        <v>70</v>
      </c>
      <c r="B26" s="88"/>
      <c r="C26" s="166">
        <f>SUM(C17:C25)</f>
        <v>0</v>
      </c>
      <c r="D26" s="168">
        <f t="shared" ref="D26:F26" si="0">SUM(D17:D25)</f>
        <v>0</v>
      </c>
      <c r="E26" s="167">
        <f t="shared" si="0"/>
        <v>0</v>
      </c>
      <c r="F26" s="168">
        <f t="shared" si="0"/>
        <v>0</v>
      </c>
      <c r="G26" s="16"/>
      <c r="I26" s="11"/>
      <c r="K26" s="11"/>
      <c r="L26" s="2"/>
      <c r="M26" s="11"/>
      <c r="N26" s="11"/>
      <c r="O26" s="11"/>
      <c r="P26" s="11"/>
      <c r="Q26" s="11"/>
      <c r="R26" s="11"/>
      <c r="S26" s="11"/>
      <c r="T26" s="11"/>
      <c r="U26" s="22"/>
      <c r="V26" s="15"/>
      <c r="W26" s="2"/>
      <c r="X26" s="2"/>
      <c r="Y26" s="15"/>
      <c r="Z26" s="2"/>
      <c r="AA26" s="9"/>
      <c r="AB26" s="8"/>
      <c r="AC26" s="8"/>
      <c r="AD26" s="8"/>
      <c r="AE26" s="5"/>
    </row>
    <row r="27" spans="1:31" ht="15.9" customHeight="1" thickBot="1">
      <c r="A27" s="99" t="s">
        <v>38</v>
      </c>
      <c r="B27" s="100"/>
      <c r="C27" s="101"/>
      <c r="D27" s="102"/>
      <c r="E27" s="103"/>
      <c r="F27" s="104"/>
      <c r="G27" s="19"/>
      <c r="H27" s="19"/>
      <c r="I27" s="36"/>
      <c r="J27" s="13"/>
      <c r="K27" s="12"/>
      <c r="L27" s="32"/>
      <c r="M27" s="32"/>
      <c r="N27" s="32"/>
      <c r="O27" s="32"/>
      <c r="P27" s="32"/>
      <c r="Q27" s="32"/>
      <c r="R27" s="32"/>
      <c r="S27" s="32"/>
      <c r="T27" s="32"/>
      <c r="V27" s="35"/>
      <c r="W27" s="32"/>
      <c r="X27" s="15"/>
      <c r="Y27" s="35"/>
      <c r="Z27" s="2"/>
      <c r="AA27" s="9"/>
      <c r="AB27" s="2"/>
      <c r="AC27" s="2"/>
      <c r="AD27" s="2"/>
      <c r="AE27" s="2"/>
    </row>
    <row r="28" spans="1:31" ht="15.9" customHeight="1">
      <c r="A28" s="37" t="s">
        <v>19</v>
      </c>
      <c r="B28" s="220"/>
      <c r="C28" s="276" t="s">
        <v>76</v>
      </c>
      <c r="D28" s="278" t="str">
        <f>IF(C28="-", "-", C28/$D$10)</f>
        <v>-</v>
      </c>
      <c r="E28" s="75">
        <f>IF($F$12="No",  F28*$B$8,  0)</f>
        <v>0</v>
      </c>
      <c r="F28" s="270" t="str">
        <f>D28</f>
        <v>-</v>
      </c>
      <c r="G28" s="11"/>
      <c r="I28" s="11"/>
      <c r="K28" s="11"/>
      <c r="L28" s="10"/>
      <c r="M28" s="11"/>
      <c r="N28" s="11"/>
      <c r="O28" s="11"/>
      <c r="P28" s="11"/>
      <c r="Q28" s="11"/>
      <c r="R28" s="11"/>
      <c r="S28" s="11"/>
      <c r="T28" s="11"/>
      <c r="U28" s="22"/>
      <c r="V28" s="15"/>
      <c r="W28" s="2"/>
      <c r="X28" s="2"/>
      <c r="Y28" s="15"/>
      <c r="Z28" s="2"/>
      <c r="AA28" s="9"/>
      <c r="AB28" s="8"/>
      <c r="AC28" s="8"/>
      <c r="AD28" s="8"/>
      <c r="AE28" s="5"/>
    </row>
    <row r="29" spans="1:31" ht="15.9" customHeight="1">
      <c r="A29" s="37" t="s">
        <v>18</v>
      </c>
      <c r="B29" s="220"/>
      <c r="C29" s="276" t="s">
        <v>76</v>
      </c>
      <c r="D29" s="278" t="str">
        <f t="shared" ref="D29:D38" si="1">IF(C29="-", "-", C29/$D$10)</f>
        <v>-</v>
      </c>
      <c r="E29" s="75">
        <f t="shared" ref="E29:E38" si="2">IF($F$12="No",  F29*$B$8,  0)</f>
        <v>0</v>
      </c>
      <c r="F29" s="270" t="str">
        <f t="shared" ref="F29:F38" si="3">D29</f>
        <v>-</v>
      </c>
      <c r="G29" s="18"/>
      <c r="H29" s="19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5"/>
      <c r="W29" s="2"/>
      <c r="X29" s="2"/>
      <c r="Y29" s="15"/>
      <c r="Z29" s="2"/>
      <c r="AA29" s="2"/>
      <c r="AB29" s="5"/>
      <c r="AC29" s="5"/>
      <c r="AD29" s="5"/>
      <c r="AE29" s="5"/>
    </row>
    <row r="30" spans="1:31" s="2" customFormat="1" ht="15.9" customHeight="1">
      <c r="A30" s="37" t="s">
        <v>17</v>
      </c>
      <c r="B30" s="220"/>
      <c r="C30" s="276" t="s">
        <v>76</v>
      </c>
      <c r="D30" s="278" t="str">
        <f t="shared" si="1"/>
        <v>-</v>
      </c>
      <c r="E30" s="75">
        <f t="shared" si="2"/>
        <v>0</v>
      </c>
      <c r="F30" s="270" t="str">
        <f t="shared" si="3"/>
        <v>-</v>
      </c>
      <c r="V30" s="15"/>
      <c r="AB30" s="8"/>
      <c r="AC30" s="8"/>
      <c r="AD30" s="8"/>
      <c r="AE30" s="8"/>
    </row>
    <row r="31" spans="1:31" s="2" customFormat="1" ht="15.9" customHeight="1">
      <c r="A31" s="37" t="s">
        <v>16</v>
      </c>
      <c r="B31" s="220"/>
      <c r="C31" s="276" t="s">
        <v>76</v>
      </c>
      <c r="D31" s="278" t="str">
        <f t="shared" si="1"/>
        <v>-</v>
      </c>
      <c r="E31" s="75">
        <f t="shared" si="2"/>
        <v>0</v>
      </c>
      <c r="F31" s="270" t="str">
        <f t="shared" si="3"/>
        <v>-</v>
      </c>
      <c r="G31" s="8"/>
      <c r="V31" s="15"/>
      <c r="AB31" s="8"/>
      <c r="AC31" s="8"/>
      <c r="AD31" s="8"/>
      <c r="AE31" s="8"/>
    </row>
    <row r="32" spans="1:31" s="2" customFormat="1" ht="15.9" customHeight="1">
      <c r="A32" s="37" t="s">
        <v>15</v>
      </c>
      <c r="B32" s="220"/>
      <c r="C32" s="276" t="s">
        <v>76</v>
      </c>
      <c r="D32" s="278" t="str">
        <f t="shared" si="1"/>
        <v>-</v>
      </c>
      <c r="E32" s="75">
        <f t="shared" si="2"/>
        <v>0</v>
      </c>
      <c r="F32" s="270" t="str">
        <f t="shared" si="3"/>
        <v>-</v>
      </c>
      <c r="V32" s="15"/>
      <c r="AB32" s="8"/>
      <c r="AC32" s="8"/>
      <c r="AD32" s="8"/>
      <c r="AE32" s="8"/>
    </row>
    <row r="33" spans="1:31" s="2" customFormat="1" ht="15.9" customHeight="1">
      <c r="A33" s="37" t="s">
        <v>14</v>
      </c>
      <c r="B33" s="220"/>
      <c r="C33" s="276" t="s">
        <v>76</v>
      </c>
      <c r="D33" s="278" t="str">
        <f t="shared" si="1"/>
        <v>-</v>
      </c>
      <c r="E33" s="75">
        <f t="shared" si="2"/>
        <v>0</v>
      </c>
      <c r="F33" s="270" t="str">
        <f t="shared" si="3"/>
        <v>-</v>
      </c>
      <c r="V33" s="15"/>
      <c r="AB33" s="8"/>
      <c r="AC33" s="8"/>
      <c r="AD33" s="8"/>
      <c r="AE33" s="8"/>
    </row>
    <row r="34" spans="1:31" s="2" customFormat="1">
      <c r="A34" s="37" t="s">
        <v>13</v>
      </c>
      <c r="B34" s="220"/>
      <c r="C34" s="276" t="s">
        <v>76</v>
      </c>
      <c r="D34" s="278" t="str">
        <f t="shared" si="1"/>
        <v>-</v>
      </c>
      <c r="E34" s="75">
        <f t="shared" si="2"/>
        <v>0</v>
      </c>
      <c r="F34" s="270" t="str">
        <f t="shared" si="3"/>
        <v>-</v>
      </c>
      <c r="H34" s="55"/>
      <c r="V34" s="15"/>
      <c r="AB34" s="8"/>
      <c r="AC34" s="8"/>
      <c r="AD34" s="8"/>
      <c r="AE34" s="8"/>
    </row>
    <row r="35" spans="1:31" s="2" customFormat="1">
      <c r="A35" s="37" t="s">
        <v>12</v>
      </c>
      <c r="B35" s="220"/>
      <c r="C35" s="276" t="s">
        <v>76</v>
      </c>
      <c r="D35" s="278" t="str">
        <f t="shared" si="1"/>
        <v>-</v>
      </c>
      <c r="E35" s="75">
        <f t="shared" si="2"/>
        <v>0</v>
      </c>
      <c r="F35" s="270" t="str">
        <f t="shared" si="3"/>
        <v>-</v>
      </c>
      <c r="G35" s="10"/>
      <c r="H35" s="10"/>
      <c r="I35" s="10"/>
      <c r="J35" s="13"/>
      <c r="K35" s="12"/>
      <c r="L35" s="10"/>
      <c r="M35" s="10"/>
      <c r="N35" s="10"/>
      <c r="O35" s="10"/>
      <c r="P35" s="10"/>
      <c r="Q35" s="10"/>
      <c r="R35" s="10"/>
      <c r="S35" s="10"/>
      <c r="T35" s="10"/>
      <c r="U35" s="10"/>
      <c r="X35" s="9"/>
      <c r="AA35" s="9"/>
      <c r="AB35" s="8"/>
      <c r="AC35" s="8"/>
      <c r="AD35" s="8"/>
      <c r="AE35" s="8"/>
    </row>
    <row r="36" spans="1:31" s="2" customFormat="1" ht="15.9" customHeight="1">
      <c r="A36" s="37" t="s">
        <v>11</v>
      </c>
      <c r="B36" s="220"/>
      <c r="C36" s="276" t="s">
        <v>76</v>
      </c>
      <c r="D36" s="278" t="str">
        <f t="shared" si="1"/>
        <v>-</v>
      </c>
      <c r="E36" s="75">
        <f t="shared" si="2"/>
        <v>0</v>
      </c>
      <c r="F36" s="270" t="str">
        <f t="shared" si="3"/>
        <v>-</v>
      </c>
      <c r="J36" s="7"/>
      <c r="AB36" s="8"/>
      <c r="AC36" s="8"/>
      <c r="AD36" s="8"/>
      <c r="AE36" s="8"/>
    </row>
    <row r="37" spans="1:31" s="2" customFormat="1" ht="15.9" customHeight="1">
      <c r="A37" s="37" t="s">
        <v>36</v>
      </c>
      <c r="B37" s="220"/>
      <c r="C37" s="276" t="s">
        <v>76</v>
      </c>
      <c r="D37" s="278" t="str">
        <f t="shared" si="1"/>
        <v>-</v>
      </c>
      <c r="E37" s="75">
        <f t="shared" si="2"/>
        <v>0</v>
      </c>
      <c r="F37" s="270" t="str">
        <f t="shared" si="3"/>
        <v>-</v>
      </c>
    </row>
    <row r="38" spans="1:31" s="2" customFormat="1" ht="15.9" customHeight="1">
      <c r="A38" s="94" t="s">
        <v>37</v>
      </c>
      <c r="B38" s="220"/>
      <c r="C38" s="277" t="s">
        <v>76</v>
      </c>
      <c r="D38" s="278" t="str">
        <f t="shared" si="1"/>
        <v>-</v>
      </c>
      <c r="E38" s="75">
        <f t="shared" si="2"/>
        <v>0</v>
      </c>
      <c r="F38" s="270" t="str">
        <f t="shared" si="3"/>
        <v>-</v>
      </c>
      <c r="AB38" s="8"/>
      <c r="AC38" s="8"/>
      <c r="AD38" s="8"/>
      <c r="AE38" s="8"/>
    </row>
    <row r="39" spans="1:31" s="2" customFormat="1" ht="15.9" customHeight="1">
      <c r="A39" s="134" t="s">
        <v>35</v>
      </c>
      <c r="B39" s="139"/>
      <c r="C39" s="137">
        <f>SUM(C28:C38)</f>
        <v>0</v>
      </c>
      <c r="D39" s="130">
        <f>SUM(D28:D38)</f>
        <v>0</v>
      </c>
      <c r="E39" s="129">
        <f>SUM(E28:E38)</f>
        <v>0</v>
      </c>
      <c r="F39" s="130">
        <f>SUM(F28:F38)</f>
        <v>0</v>
      </c>
      <c r="AB39" s="8"/>
      <c r="AC39" s="8"/>
      <c r="AD39" s="8"/>
      <c r="AE39" s="8"/>
    </row>
    <row r="40" spans="1:31" s="2" customFormat="1" ht="15.9" customHeight="1" thickBot="1">
      <c r="A40" s="239"/>
      <c r="B40" s="239"/>
      <c r="C40" s="239"/>
      <c r="D40" s="239"/>
      <c r="E40" s="239"/>
      <c r="F40" s="239"/>
      <c r="AB40" s="8"/>
      <c r="AC40" s="8"/>
      <c r="AD40" s="8"/>
      <c r="AE40" s="8"/>
    </row>
    <row r="41" spans="1:31" s="2" customFormat="1" ht="15.9" customHeight="1">
      <c r="A41" s="117" t="s">
        <v>46</v>
      </c>
      <c r="B41" s="187"/>
      <c r="C41" s="137">
        <f>C26+C39</f>
        <v>0</v>
      </c>
      <c r="D41" s="130">
        <f>D26+D39</f>
        <v>0</v>
      </c>
      <c r="E41" s="222">
        <f t="shared" ref="E41:F41" si="4">E26+E39</f>
        <v>0</v>
      </c>
      <c r="F41" s="127">
        <f t="shared" si="4"/>
        <v>0</v>
      </c>
      <c r="AB41" s="8"/>
      <c r="AC41" s="8"/>
      <c r="AD41" s="8"/>
      <c r="AE41" s="8"/>
    </row>
    <row r="42" spans="1:31" ht="30" customHeight="1">
      <c r="A42" s="284" t="str">
        <f>IF(AND($D$41&gt;=0.951, $D$41&lt;=1),"Warning! % Effort is Greater Than 95%. You are certifying that all other activities including but not limited to clinical, teaching, administrative &amp; application preparation are included in Cell D43 below. Update CMs above if inaccurate.", IF($D$41&gt;1, "Percent Effort Exceeds 100%. Reduce Effort to 95% or Lower.", ""))</f>
        <v/>
      </c>
      <c r="B42" s="284"/>
      <c r="C42" s="284"/>
      <c r="D42" s="284"/>
      <c r="E42" s="284"/>
      <c r="F42" s="284"/>
      <c r="G42" s="34"/>
      <c r="H42" s="34"/>
      <c r="I42" s="33"/>
      <c r="J42" s="13"/>
      <c r="K42" s="12"/>
      <c r="L42" s="32"/>
      <c r="M42" s="32"/>
      <c r="N42" s="32"/>
      <c r="O42" s="32"/>
      <c r="P42" s="32"/>
      <c r="Q42" s="32"/>
      <c r="R42" s="32"/>
      <c r="S42" s="32"/>
      <c r="T42" s="32"/>
      <c r="V42" s="9"/>
      <c r="W42" s="32"/>
      <c r="X42" s="9"/>
      <c r="Y42" s="9"/>
      <c r="Z42" s="2"/>
      <c r="AA42" s="9"/>
      <c r="AB42" s="2"/>
      <c r="AC42" s="2"/>
      <c r="AD42" s="2"/>
      <c r="AE42" s="2"/>
    </row>
    <row r="43" spans="1:31" ht="15.9" customHeight="1">
      <c r="A43" s="132" t="s">
        <v>10</v>
      </c>
      <c r="B43" s="132"/>
      <c r="C43" s="91">
        <f>D10-C41</f>
        <v>4.8000000000000007</v>
      </c>
      <c r="D43" s="92">
        <f>1-D41</f>
        <v>1</v>
      </c>
      <c r="E43" s="93">
        <f>$B$8-E41</f>
        <v>80000</v>
      </c>
      <c r="F43" s="184" t="str">
        <f>IF($F12="No", F44-F41, " ")</f>
        <v xml:space="preserve"> </v>
      </c>
      <c r="G43" s="34"/>
      <c r="H43" s="11"/>
      <c r="I43" s="11"/>
      <c r="J43" s="13"/>
      <c r="K43" s="12"/>
      <c r="L43" s="10"/>
      <c r="M43" s="11"/>
      <c r="N43" s="11"/>
      <c r="O43" s="11"/>
      <c r="P43" s="11"/>
      <c r="Q43" s="11"/>
      <c r="R43" s="11"/>
      <c r="S43" s="11"/>
      <c r="T43" s="11"/>
      <c r="U43" s="10"/>
      <c r="X43" s="9"/>
      <c r="Y43" s="2"/>
      <c r="Z43" s="2"/>
      <c r="AA43" s="9"/>
      <c r="AB43" s="8"/>
      <c r="AC43" s="8"/>
      <c r="AD43" s="8"/>
      <c r="AE43" s="5"/>
    </row>
    <row r="44" spans="1:31" ht="15.9" customHeight="1">
      <c r="A44" s="133" t="s">
        <v>62</v>
      </c>
      <c r="B44" s="134"/>
      <c r="C44" s="63">
        <f>C41+C43</f>
        <v>4.8000000000000007</v>
      </c>
      <c r="D44" s="174">
        <f>D41+D43</f>
        <v>1</v>
      </c>
      <c r="E44" s="64">
        <f>E41+E43</f>
        <v>80000</v>
      </c>
      <c r="F44" s="130" t="str">
        <f>IF($F$12="No", 100%, " ")</f>
        <v xml:space="preserve"> </v>
      </c>
      <c r="G44" s="34"/>
      <c r="H44" s="11"/>
      <c r="I44" s="27"/>
      <c r="J44" s="13"/>
      <c r="K44" s="12"/>
      <c r="L44" s="10"/>
      <c r="M44" s="11"/>
      <c r="N44" s="11"/>
      <c r="O44" s="11"/>
      <c r="P44" s="11"/>
      <c r="Q44" s="11"/>
      <c r="R44" s="11"/>
      <c r="S44" s="11"/>
      <c r="T44" s="11"/>
      <c r="U44" s="10"/>
      <c r="X44" s="9"/>
      <c r="Y44" s="2"/>
      <c r="Z44" s="2"/>
      <c r="AA44" s="9"/>
      <c r="AB44" s="8"/>
      <c r="AC44" s="8"/>
      <c r="AD44" s="8"/>
      <c r="AE44" s="5"/>
    </row>
    <row r="45" spans="1:31" s="2" customFormat="1" ht="15.9" customHeight="1">
      <c r="A45" s="287" t="s">
        <v>43</v>
      </c>
      <c r="B45" s="287"/>
      <c r="C45" s="287"/>
      <c r="D45" s="287"/>
      <c r="E45" s="287"/>
      <c r="F45" s="287"/>
    </row>
    <row r="46" spans="1:31" s="2" customFormat="1" ht="15.9" customHeight="1">
      <c r="D46" s="95"/>
    </row>
    <row r="47" spans="1:31" ht="15.9" customHeight="1">
      <c r="A47" s="20"/>
      <c r="B47" s="20"/>
      <c r="C47" s="2"/>
      <c r="D47" s="2"/>
      <c r="E47" s="55"/>
      <c r="G47" s="2"/>
      <c r="V47" s="15"/>
      <c r="W47" s="2"/>
      <c r="X47" s="2"/>
      <c r="Y47" s="2"/>
      <c r="Z47" s="2"/>
      <c r="AA47" s="2"/>
      <c r="AB47" s="5"/>
      <c r="AC47" s="5"/>
      <c r="AD47" s="5"/>
      <c r="AE47" s="5"/>
    </row>
    <row r="48" spans="1:31" ht="15.9" customHeight="1">
      <c r="A48" s="138"/>
      <c r="B48" s="139"/>
      <c r="C48" s="77"/>
      <c r="D48" s="53"/>
      <c r="E48" s="140"/>
      <c r="F48" s="77"/>
      <c r="G48" s="2"/>
      <c r="V48" s="15"/>
      <c r="W48" s="2"/>
      <c r="X48" s="2"/>
      <c r="Y48" s="2"/>
      <c r="Z48" s="2"/>
      <c r="AA48" s="2"/>
      <c r="AB48" s="5"/>
      <c r="AC48" s="5"/>
      <c r="AD48" s="5"/>
      <c r="AE48" s="5"/>
    </row>
    <row r="49" spans="1:31" ht="15.9" customHeight="1">
      <c r="A49" s="138"/>
      <c r="B49" s="139"/>
      <c r="C49" s="171"/>
      <c r="D49" s="53"/>
      <c r="E49" s="140"/>
      <c r="F49" s="77"/>
      <c r="G49" s="2"/>
      <c r="V49" s="15"/>
      <c r="W49" s="2"/>
      <c r="X49" s="2"/>
      <c r="Y49" s="2"/>
      <c r="Z49" s="2"/>
      <c r="AA49" s="2"/>
      <c r="AB49" s="5"/>
      <c r="AC49" s="5"/>
      <c r="AD49" s="5"/>
      <c r="AE49" s="5"/>
    </row>
    <row r="50" spans="1:31" ht="15.9" customHeight="1">
      <c r="A50" s="141"/>
      <c r="B50" s="142"/>
      <c r="C50" s="78"/>
      <c r="D50" s="53"/>
      <c r="E50" s="143"/>
      <c r="F50" s="78"/>
      <c r="G50" s="2"/>
      <c r="V50" s="15"/>
      <c r="W50" s="2"/>
      <c r="X50" s="2"/>
      <c r="Y50" s="2"/>
      <c r="Z50" s="2"/>
      <c r="AA50" s="2"/>
      <c r="AB50" s="5"/>
      <c r="AC50" s="5"/>
      <c r="AD50" s="5"/>
      <c r="AE50" s="5"/>
    </row>
    <row r="51" spans="1:31" ht="30.6" customHeight="1">
      <c r="A51" s="288"/>
      <c r="B51" s="288"/>
      <c r="C51" s="172"/>
      <c r="D51" s="9"/>
      <c r="E51" s="55"/>
      <c r="G51" s="2"/>
      <c r="H51" s="16"/>
      <c r="I51" s="2"/>
      <c r="J51" s="2"/>
      <c r="V51" s="15"/>
      <c r="W51" s="2"/>
      <c r="X51" s="2"/>
      <c r="Y51" s="2"/>
      <c r="Z51" s="2"/>
      <c r="AA51" s="2"/>
      <c r="AB51" s="5"/>
      <c r="AC51" s="5"/>
      <c r="AD51" s="5"/>
      <c r="AE51" s="5"/>
    </row>
    <row r="52" spans="1:31" ht="22.8" customHeight="1">
      <c r="A52" s="117"/>
      <c r="B52" s="117"/>
      <c r="C52" s="144"/>
      <c r="D52" s="29"/>
      <c r="E52" s="9"/>
      <c r="F52" s="55"/>
      <c r="G52" s="10"/>
      <c r="H52" s="11"/>
      <c r="I52" s="11"/>
      <c r="J52" s="13"/>
      <c r="K52" s="12"/>
      <c r="L52" s="10"/>
      <c r="M52" s="11"/>
      <c r="N52" s="11"/>
      <c r="O52" s="11"/>
      <c r="P52" s="11"/>
      <c r="Q52" s="11"/>
      <c r="R52" s="11"/>
      <c r="S52" s="11"/>
      <c r="T52" s="11"/>
      <c r="U52" s="10"/>
      <c r="V52" s="2"/>
      <c r="W52" s="2"/>
      <c r="X52" s="9"/>
      <c r="Y52" s="2"/>
      <c r="Z52" s="2"/>
      <c r="AA52" s="9"/>
      <c r="AB52" s="8"/>
      <c r="AC52" s="8"/>
      <c r="AD52" s="8"/>
      <c r="AE52" s="5"/>
    </row>
    <row r="53" spans="1:31" ht="15.9" customHeight="1">
      <c r="C53" s="2"/>
      <c r="D53" s="2"/>
      <c r="E53" s="2"/>
      <c r="G53" s="2"/>
    </row>
    <row r="54" spans="1:31" ht="15.9" customHeight="1"/>
    <row r="55" spans="1:31" ht="15.9" customHeight="1">
      <c r="A55" s="4"/>
    </row>
    <row r="56" spans="1:31" ht="15.9" customHeight="1">
      <c r="A56" s="3"/>
    </row>
    <row r="57" spans="1:31" ht="15.9" customHeight="1">
      <c r="A57" s="3"/>
    </row>
    <row r="58" spans="1:31" ht="15.9" customHeight="1"/>
    <row r="59" spans="1:31" ht="15.9" customHeight="1"/>
    <row r="60" spans="1:31" ht="15.9" customHeight="1"/>
    <row r="61" spans="1:31" ht="15.9" customHeight="1"/>
    <row r="62" spans="1:31" ht="15.9" customHeight="1"/>
    <row r="63" spans="1:31" ht="15.9" customHeight="1"/>
    <row r="64" spans="1:31" ht="15.9" customHeight="1"/>
    <row r="65" ht="15.9" customHeight="1"/>
    <row r="66" ht="15.9" customHeight="1"/>
    <row r="67" ht="15.9" customHeight="1"/>
  </sheetData>
  <sheetProtection algorithmName="SHA-512" hashValue="zSps7xchp2GYiI8TIrEr1IstCz+IyFvGHj9MW6q+HOmzwkbzrm/E8vvZLevpw6dGBXte1ZSjRx2U2YSkKOFmdA==" saltValue="peAmiJkkGv3CFYkA+4ufsw==" spinCount="100000" sheet="1" formatColumns="0"/>
  <mergeCells count="5">
    <mergeCell ref="A4:F4"/>
    <mergeCell ref="A5:F5"/>
    <mergeCell ref="A51:B51"/>
    <mergeCell ref="A45:F45"/>
    <mergeCell ref="A42:F42"/>
  </mergeCells>
  <conditionalFormatting sqref="C43:F43">
    <cfRule type="cellIs" dxfId="0" priority="1" operator="lessThan">
      <formula>0</formula>
    </cfRule>
  </conditionalFormatting>
  <dataValidations count="3">
    <dataValidation allowBlank="1" showInputMessage="1" showErrorMessage="1" promptTitle="% of Full Time Appointment" prompt="Examples:  25%, 30%, 40% of FTE etc." sqref="D8"/>
    <dataValidation allowBlank="1" showInputMessage="1" showErrorMessage="1" promptTitle="Warning! The P/T IBS you entered" prompt="...may appear to be below the NIH cap. However, remember the emloyee is p/t. The NIH cap is f/t.  The next set of calculations will inform you if the employee is above the NIH cap after the p/t base salary is annualized." sqref="B8"/>
    <dataValidation type="list" allowBlank="1" showInputMessage="1" showErrorMessage="1" sqref="F12">
      <formula1>$A$56:$A$57</formula1>
    </dataValidation>
  </dataValidations>
  <pageMargins left="0.4" right="0.4" top="0.5" bottom="0.4" header="0.3" footer="0.3"/>
  <pageSetup orientation="portrait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P-T Below Cap</vt:lpstr>
      <vt:lpstr>Section 2 Add Accounts</vt:lpstr>
      <vt:lpstr>Section 4 Add Accounts</vt:lpstr>
      <vt:lpstr>'P-T Below Cap'!Print_Area</vt:lpstr>
      <vt:lpstr>'Section 2 Add Accounts'!Print_Area</vt:lpstr>
      <vt:lpstr>'Section 4 Add Accounts'!Print_Area</vt:lpstr>
    </vt:vector>
  </TitlesOfParts>
  <Company>The Mount Sinai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Gottlieb, Allison</dc:creator>
  <cp:lastModifiedBy>Gottlieb, Allison</cp:lastModifiedBy>
  <cp:lastPrinted>2022-02-22T08:15:10Z</cp:lastPrinted>
  <dcterms:created xsi:type="dcterms:W3CDTF">2022-02-09T12:36:16Z</dcterms:created>
  <dcterms:modified xsi:type="dcterms:W3CDTF">2023-07-20T10:11:27Z</dcterms:modified>
</cp:coreProperties>
</file>